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0" yWindow="-120" windowWidth="12825" windowHeight="10230"/>
  </bookViews>
  <sheets>
    <sheet name="Leia-me" sheetId="15" r:id="rId1"/>
    <sheet name="Resumo" sheetId="17" r:id="rId2"/>
    <sheet name="Pirâmide" sheetId="16" r:id="rId3"/>
    <sheet name="Legenda" sheetId="14" r:id="rId4"/>
    <sheet name="Dados" sheetId="1" r:id="rId5"/>
    <sheet name="Manual" sheetId="10" r:id="rId6"/>
    <sheet name="ga" sheetId="4" r:id="rId7"/>
    <sheet name="gb" sheetId="6" r:id="rId8"/>
    <sheet name="gc" sheetId="7" r:id="rId9"/>
    <sheet name="gd" sheetId="8" r:id="rId10"/>
    <sheet name="ge" sheetId="9" r:id="rId11"/>
    <sheet name="gf" sheetId="11" r:id="rId12"/>
    <sheet name="gg" sheetId="12" r:id="rId13"/>
    <sheet name="MatrizInflacao" sheetId="3" state="hidden" r:id="rId14"/>
    <sheet name="Parametros" sheetId="2" state="hidden" r:id="rId15"/>
    <sheet name="gh" sheetId="13" r:id="rId16"/>
    <sheet name="Fontes" sheetId="18" r:id="rId17"/>
  </sheets>
  <externalReferences>
    <externalReference r:id="rId18"/>
  </externalReferences>
  <definedNames>
    <definedName name="gaA">INDIRECT(ga!$F$8)</definedName>
    <definedName name="gaB">INDIRECT(ga!$G$8)</definedName>
    <definedName name="gaC">INDIRECT(ga!$H$8)</definedName>
    <definedName name="gbA">INDIRECT(gb!$G$8)</definedName>
    <definedName name="gbB">INDIRECT(gb!$H$8)</definedName>
    <definedName name="gbC">INDIRECT(gb!$I$8)</definedName>
    <definedName name="gbD">INDIRECT(gb!$J$8)</definedName>
    <definedName name="gcA">INDIRECT(gc!$H$8)</definedName>
    <definedName name="gcB">INDIRECT(gc!$I$8)</definedName>
    <definedName name="gcC">INDIRECT(gc!$J$8)</definedName>
    <definedName name="gcD">INDIRECT(gc!$K$8)</definedName>
    <definedName name="gcE">INDIRECT(gc!$L$8)</definedName>
    <definedName name="gdA">INDIRECT(gd!$G$8)</definedName>
    <definedName name="gdB">INDIRECT(gd!$H$8)</definedName>
    <definedName name="gdC">INDIRECT(gd!$I$8)</definedName>
    <definedName name="gdD">INDIRECT(gd!$J$8)</definedName>
    <definedName name="geA">INDIRECT(   ge!$H$8   )</definedName>
    <definedName name="geB">INDIRECT( ge!$I$8     )</definedName>
    <definedName name="geC">INDIRECT(  ge!$J$8    )</definedName>
    <definedName name="geD">INDIRECT(    ge!$K$8  )</definedName>
    <definedName name="geE">INDIRECT(   ge!$L$8   )</definedName>
    <definedName name="gfA">INDIRECT(  gf!$F$8   )</definedName>
    <definedName name="gfB">INDIRECT(  gf!$G$8   )</definedName>
    <definedName name="gfC">INDIRECT(   gf!$H$8  )</definedName>
    <definedName name="ggA">INDIRECT(  gg!$H$8  )</definedName>
    <definedName name="ggB">INDIRECT(  gg!$I$8  )</definedName>
    <definedName name="ggC">INDIRECT(  gg!$J$8  )</definedName>
    <definedName name="ggD">INDIRECT(  gg!$K$8  )</definedName>
    <definedName name="ggE">INDIRECT( gg!$L$8   )</definedName>
  </definedNames>
  <calcPr calcId="145621"/>
</workbook>
</file>

<file path=xl/calcChain.xml><?xml version="1.0" encoding="utf-8"?>
<calcChain xmlns="http://schemas.openxmlformats.org/spreadsheetml/2006/main">
  <c r="D6" i="9" l="1"/>
  <c r="B7" i="6"/>
  <c r="C7" i="6"/>
  <c r="D7" i="6"/>
  <c r="B8" i="6"/>
  <c r="C8" i="6"/>
  <c r="D8" i="6"/>
  <c r="B9" i="6"/>
  <c r="C9" i="6"/>
  <c r="D9" i="6"/>
  <c r="B10" i="6"/>
  <c r="C10" i="6"/>
  <c r="D10" i="6"/>
  <c r="B11" i="6"/>
  <c r="C11" i="6"/>
  <c r="D11" i="6"/>
  <c r="B12" i="6"/>
  <c r="C12" i="6"/>
  <c r="D12" i="6"/>
  <c r="B13" i="6"/>
  <c r="C13" i="6"/>
  <c r="D13" i="6"/>
  <c r="B14" i="6"/>
  <c r="C14" i="6"/>
  <c r="D14" i="6"/>
  <c r="B15" i="6"/>
  <c r="C15" i="6"/>
  <c r="D15" i="6"/>
  <c r="B16" i="6"/>
  <c r="C16" i="6"/>
  <c r="D16" i="6"/>
  <c r="B17" i="6"/>
  <c r="C17" i="6"/>
  <c r="D17" i="6"/>
  <c r="B18" i="6"/>
  <c r="C18" i="6"/>
  <c r="D18" i="6"/>
  <c r="B19" i="6"/>
  <c r="C19" i="6"/>
  <c r="D19" i="6"/>
  <c r="B20" i="6"/>
  <c r="C20" i="6"/>
  <c r="D20" i="6"/>
  <c r="B21" i="6"/>
  <c r="C21" i="6"/>
  <c r="D21" i="6"/>
  <c r="B22" i="6"/>
  <c r="C22" i="6"/>
  <c r="D22" i="6"/>
  <c r="B23" i="6"/>
  <c r="C23" i="6"/>
  <c r="D23" i="6"/>
  <c r="B24" i="6"/>
  <c r="C24" i="6"/>
  <c r="D24" i="6"/>
  <c r="B25" i="6"/>
  <c r="C25" i="6"/>
  <c r="D25" i="6"/>
  <c r="B26" i="6"/>
  <c r="C26" i="6"/>
  <c r="D26" i="6"/>
  <c r="B27" i="6"/>
  <c r="C27" i="6"/>
  <c r="D27" i="6"/>
  <c r="B28" i="6"/>
  <c r="C28" i="6"/>
  <c r="D28" i="6"/>
  <c r="B29" i="6"/>
  <c r="C29" i="6"/>
  <c r="D29" i="6"/>
  <c r="U4" i="1" l="1"/>
  <c r="U5" i="1"/>
  <c r="U6" i="1"/>
  <c r="U7" i="1"/>
  <c r="U8" i="1"/>
  <c r="U9" i="1"/>
  <c r="U10" i="1"/>
  <c r="U11" i="1"/>
  <c r="U12" i="1"/>
  <c r="U13" i="1"/>
  <c r="U14" i="1"/>
  <c r="U15" i="1"/>
  <c r="U16" i="1"/>
  <c r="U17" i="1"/>
  <c r="U18" i="1"/>
  <c r="U19" i="1"/>
  <c r="U20" i="1"/>
  <c r="U21" i="1"/>
  <c r="U22" i="1"/>
  <c r="U23" i="1"/>
  <c r="U24" i="1"/>
  <c r="U25" i="1"/>
  <c r="U26" i="1"/>
  <c r="U3" i="1"/>
  <c r="S7" i="1"/>
  <c r="D7" i="9" l="1"/>
  <c r="D8" i="9"/>
  <c r="D9" i="9"/>
  <c r="D10" i="9"/>
  <c r="D11" i="9"/>
  <c r="D12" i="9"/>
  <c r="D13" i="9"/>
  <c r="D14" i="9"/>
  <c r="D15" i="9"/>
  <c r="D16" i="9"/>
  <c r="D17" i="9"/>
  <c r="D18" i="9"/>
  <c r="D19" i="9"/>
  <c r="D20" i="9"/>
  <c r="D21" i="9"/>
  <c r="D22" i="9"/>
  <c r="D23" i="9"/>
  <c r="D24" i="9"/>
  <c r="L6" i="7" l="1"/>
  <c r="T26" i="1" l="1"/>
  <c r="S26" i="1"/>
  <c r="R26" i="1"/>
  <c r="M26" i="1"/>
  <c r="T25" i="1"/>
  <c r="S25" i="1"/>
  <c r="R25" i="1"/>
  <c r="M25" i="1"/>
  <c r="R24" i="1" l="1"/>
  <c r="M24" i="1"/>
  <c r="R23" i="1"/>
  <c r="M23" i="1"/>
  <c r="S23" i="1"/>
  <c r="S22" i="1"/>
  <c r="S21" i="1"/>
  <c r="S20" i="1"/>
  <c r="S19" i="1"/>
  <c r="S18" i="1"/>
  <c r="S17" i="1"/>
  <c r="S16" i="1"/>
  <c r="S15" i="1"/>
  <c r="S14" i="1"/>
  <c r="S13" i="1"/>
  <c r="S12" i="1"/>
  <c r="S11" i="1"/>
  <c r="S10" i="1"/>
  <c r="S9" i="1"/>
  <c r="S8" i="1"/>
  <c r="B6" i="9" s="1"/>
  <c r="S6" i="1"/>
  <c r="S5" i="1"/>
  <c r="S4" i="1"/>
  <c r="S3" i="1"/>
  <c r="S24" i="1"/>
  <c r="T23" i="1"/>
  <c r="T22" i="1"/>
  <c r="T21" i="1"/>
  <c r="T20" i="1"/>
  <c r="T19" i="1"/>
  <c r="T18" i="1"/>
  <c r="T17" i="1"/>
  <c r="T16" i="1"/>
  <c r="T15" i="1"/>
  <c r="T14" i="1"/>
  <c r="T13" i="1"/>
  <c r="T12" i="1"/>
  <c r="T11" i="1"/>
  <c r="T10" i="1"/>
  <c r="T9" i="1"/>
  <c r="T8" i="1"/>
  <c r="T7" i="1"/>
  <c r="T6" i="1"/>
  <c r="T5" i="1"/>
  <c r="T4" i="1"/>
  <c r="T3" i="1"/>
  <c r="T24" i="1"/>
  <c r="R22" i="1"/>
  <c r="R21" i="1"/>
  <c r="R20" i="1"/>
  <c r="R19" i="1"/>
  <c r="R18" i="1"/>
  <c r="R17" i="1"/>
  <c r="R16" i="1"/>
  <c r="R15" i="1"/>
  <c r="R14" i="1"/>
  <c r="R13" i="1"/>
  <c r="R12" i="1"/>
  <c r="R11" i="1"/>
  <c r="R10" i="1"/>
  <c r="R9" i="1"/>
  <c r="R8" i="1"/>
  <c r="R7" i="1"/>
  <c r="R6" i="1"/>
  <c r="R5" i="1"/>
  <c r="R4" i="1"/>
  <c r="R3" i="1"/>
  <c r="E6" i="2"/>
  <c r="E10" i="2"/>
  <c r="E3" i="2"/>
  <c r="E4" i="2"/>
  <c r="E11" i="2"/>
  <c r="E9" i="2"/>
  <c r="E8" i="2"/>
  <c r="E19" i="2"/>
  <c r="E7" i="2"/>
  <c r="E20" i="2"/>
  <c r="E2" i="2"/>
  <c r="E12" i="2"/>
  <c r="E18" i="2"/>
  <c r="E5" i="2"/>
  <c r="C4" i="9" l="1"/>
  <c r="B4" i="9"/>
  <c r="D4" i="9"/>
  <c r="C4" i="8"/>
  <c r="D4" i="8"/>
  <c r="C4" i="7"/>
  <c r="C4" i="6"/>
  <c r="D4" i="12"/>
  <c r="C4" i="12"/>
  <c r="B4" i="12"/>
  <c r="B4" i="11"/>
  <c r="B4" i="8"/>
  <c r="B4" i="7"/>
  <c r="B4" i="6"/>
  <c r="C4" i="4"/>
  <c r="M4" i="1"/>
  <c r="M5" i="1"/>
  <c r="M6" i="1"/>
  <c r="M7" i="1"/>
  <c r="M8" i="1"/>
  <c r="M9" i="1"/>
  <c r="M10" i="1"/>
  <c r="M11" i="1"/>
  <c r="M12" i="1"/>
  <c r="M13" i="1"/>
  <c r="M14" i="1"/>
  <c r="M15" i="1"/>
  <c r="M16" i="1"/>
  <c r="M17" i="1"/>
  <c r="M18" i="1"/>
  <c r="M19" i="1"/>
  <c r="M20" i="1"/>
  <c r="M21" i="1"/>
  <c r="M22" i="1"/>
  <c r="H5" i="12"/>
  <c r="L6" i="12"/>
  <c r="K6" i="12"/>
  <c r="J6" i="12"/>
  <c r="I6" i="12"/>
  <c r="H6" i="12"/>
  <c r="F5" i="11"/>
  <c r="H6" i="11"/>
  <c r="G6" i="11"/>
  <c r="F6" i="11"/>
  <c r="K6" i="9"/>
  <c r="H6" i="9"/>
  <c r="H5" i="9"/>
  <c r="L6" i="9"/>
  <c r="J6" i="9"/>
  <c r="I6" i="9"/>
  <c r="G5" i="8"/>
  <c r="J6" i="8"/>
  <c r="I6" i="8"/>
  <c r="H6" i="8"/>
  <c r="G6" i="8"/>
  <c r="H5" i="7"/>
  <c r="K6" i="7" l="1"/>
  <c r="J6" i="7"/>
  <c r="I6" i="7"/>
  <c r="H6" i="7"/>
  <c r="G5" i="6"/>
  <c r="F5" i="4"/>
  <c r="I6" i="6"/>
  <c r="M3" i="1"/>
  <c r="J6" i="6"/>
  <c r="H6" i="6"/>
  <c r="G6" i="6"/>
  <c r="D19" i="2"/>
  <c r="E13" i="2"/>
  <c r="D18" i="2"/>
  <c r="D20" i="2"/>
  <c r="B3" i="9" l="1"/>
  <c r="D3" i="8"/>
  <c r="B3" i="12"/>
  <c r="O3" i="1"/>
  <c r="H6" i="4"/>
  <c r="G6" i="4"/>
  <c r="F6" i="4"/>
  <c r="O4" i="1" l="1"/>
  <c r="U21" i="3"/>
  <c r="T20" i="3"/>
  <c r="T21" i="3" s="1"/>
  <c r="S19" i="3"/>
  <c r="S20" i="3" s="1"/>
  <c r="S21" i="3" s="1"/>
  <c r="R18" i="3"/>
  <c r="R19" i="3" s="1"/>
  <c r="R20" i="3" s="1"/>
  <c r="R21" i="3" s="1"/>
  <c r="Q17" i="3"/>
  <c r="Q18" i="3" s="1"/>
  <c r="Q19" i="3" s="1"/>
  <c r="Q20" i="3" s="1"/>
  <c r="Q21" i="3" s="1"/>
  <c r="P16" i="3"/>
  <c r="P17" i="3" s="1"/>
  <c r="P18" i="3" s="1"/>
  <c r="P19" i="3" s="1"/>
  <c r="P20" i="3" s="1"/>
  <c r="P21" i="3" s="1"/>
  <c r="O15" i="3"/>
  <c r="O16" i="3" s="1"/>
  <c r="O17" i="3" s="1"/>
  <c r="O18" i="3" s="1"/>
  <c r="O19" i="3" s="1"/>
  <c r="O20" i="3" s="1"/>
  <c r="O21" i="3" s="1"/>
  <c r="N14" i="3"/>
  <c r="N15" i="3" s="1"/>
  <c r="N16" i="3" s="1"/>
  <c r="N17" i="3" s="1"/>
  <c r="N18" i="3" s="1"/>
  <c r="N19" i="3" s="1"/>
  <c r="N20" i="3" s="1"/>
  <c r="N21" i="3" s="1"/>
  <c r="M13" i="3"/>
  <c r="M14" i="3" s="1"/>
  <c r="M15" i="3" s="1"/>
  <c r="M16" i="3" s="1"/>
  <c r="M17" i="3" s="1"/>
  <c r="M18" i="3" s="1"/>
  <c r="M19" i="3" s="1"/>
  <c r="M20" i="3" s="1"/>
  <c r="M21" i="3" s="1"/>
  <c r="L12" i="3"/>
  <c r="L13" i="3" s="1"/>
  <c r="L14" i="3" s="1"/>
  <c r="L15" i="3" s="1"/>
  <c r="L16" i="3" s="1"/>
  <c r="L17" i="3" s="1"/>
  <c r="L18" i="3" s="1"/>
  <c r="L19" i="3" s="1"/>
  <c r="L20" i="3" s="1"/>
  <c r="L21" i="3" s="1"/>
  <c r="K11" i="3"/>
  <c r="K12" i="3" s="1"/>
  <c r="K13" i="3" s="1"/>
  <c r="K14" i="3" s="1"/>
  <c r="K15" i="3" s="1"/>
  <c r="K16" i="3" s="1"/>
  <c r="K17" i="3" s="1"/>
  <c r="K18" i="3" s="1"/>
  <c r="K19" i="3" s="1"/>
  <c r="K20" i="3" s="1"/>
  <c r="K21" i="3" s="1"/>
  <c r="J10" i="3"/>
  <c r="J11" i="3" s="1"/>
  <c r="J12" i="3" s="1"/>
  <c r="J13" i="3" s="1"/>
  <c r="J14" i="3" s="1"/>
  <c r="J15" i="3" s="1"/>
  <c r="J16" i="3" s="1"/>
  <c r="J17" i="3" s="1"/>
  <c r="J18" i="3" s="1"/>
  <c r="J19" i="3" s="1"/>
  <c r="J20" i="3" s="1"/>
  <c r="J21" i="3" s="1"/>
  <c r="I9" i="3"/>
  <c r="I10" i="3" s="1"/>
  <c r="I11" i="3" s="1"/>
  <c r="I12" i="3" s="1"/>
  <c r="I13" i="3" s="1"/>
  <c r="I14" i="3" s="1"/>
  <c r="I15" i="3" s="1"/>
  <c r="I16" i="3" s="1"/>
  <c r="I17" i="3" s="1"/>
  <c r="I18" i="3" s="1"/>
  <c r="I19" i="3" s="1"/>
  <c r="I20" i="3" s="1"/>
  <c r="I21" i="3" s="1"/>
  <c r="H8" i="3"/>
  <c r="H9" i="3" s="1"/>
  <c r="H10" i="3" s="1"/>
  <c r="H11" i="3" s="1"/>
  <c r="H12" i="3" s="1"/>
  <c r="H13" i="3" s="1"/>
  <c r="H14" i="3" s="1"/>
  <c r="H15" i="3" s="1"/>
  <c r="H16" i="3" s="1"/>
  <c r="H17" i="3" s="1"/>
  <c r="H18" i="3" s="1"/>
  <c r="H19" i="3" s="1"/>
  <c r="H20" i="3" s="1"/>
  <c r="H21" i="3" s="1"/>
  <c r="G7" i="3"/>
  <c r="G8" i="3" s="1"/>
  <c r="G9" i="3" s="1"/>
  <c r="G10" i="3" s="1"/>
  <c r="G11" i="3" s="1"/>
  <c r="G12" i="3" s="1"/>
  <c r="G13" i="3" s="1"/>
  <c r="G14" i="3" s="1"/>
  <c r="G15" i="3" s="1"/>
  <c r="G16" i="3" s="1"/>
  <c r="G17" i="3" s="1"/>
  <c r="G18" i="3" s="1"/>
  <c r="G19" i="3" s="1"/>
  <c r="G20" i="3" s="1"/>
  <c r="G21" i="3" s="1"/>
  <c r="F6" i="3"/>
  <c r="F7" i="3" s="1"/>
  <c r="F8" i="3" s="1"/>
  <c r="F9" i="3" s="1"/>
  <c r="F10" i="3" s="1"/>
  <c r="F11" i="3" s="1"/>
  <c r="F12" i="3" s="1"/>
  <c r="F13" i="3" s="1"/>
  <c r="F14" i="3" s="1"/>
  <c r="F15" i="3" s="1"/>
  <c r="F16" i="3" s="1"/>
  <c r="F17" i="3" s="1"/>
  <c r="F18" i="3" s="1"/>
  <c r="F19" i="3" s="1"/>
  <c r="F20" i="3" s="1"/>
  <c r="F21" i="3" s="1"/>
  <c r="E5" i="3"/>
  <c r="E6" i="3" s="1"/>
  <c r="E7" i="3" s="1"/>
  <c r="E8" i="3" s="1"/>
  <c r="E9" i="3" s="1"/>
  <c r="E10" i="3" s="1"/>
  <c r="E11" i="3" s="1"/>
  <c r="E12" i="3" s="1"/>
  <c r="E13" i="3" s="1"/>
  <c r="E14" i="3" s="1"/>
  <c r="E15" i="3" s="1"/>
  <c r="E16" i="3" s="1"/>
  <c r="E17" i="3" s="1"/>
  <c r="E18" i="3" s="1"/>
  <c r="E19" i="3" s="1"/>
  <c r="E20" i="3" s="1"/>
  <c r="E21" i="3" s="1"/>
  <c r="D4" i="3"/>
  <c r="D5" i="3" s="1"/>
  <c r="D6" i="3" s="1"/>
  <c r="D7" i="3" s="1"/>
  <c r="D8" i="3" s="1"/>
  <c r="D9" i="3" s="1"/>
  <c r="D10" i="3" s="1"/>
  <c r="D11" i="3" s="1"/>
  <c r="D12" i="3" s="1"/>
  <c r="D13" i="3" s="1"/>
  <c r="D14" i="3" s="1"/>
  <c r="D15" i="3" s="1"/>
  <c r="D16" i="3" s="1"/>
  <c r="D17" i="3" s="1"/>
  <c r="D18" i="3" s="1"/>
  <c r="D19" i="3" s="1"/>
  <c r="D20" i="3" s="1"/>
  <c r="D21" i="3" s="1"/>
  <c r="C3" i="3"/>
  <c r="C4" i="3" s="1"/>
  <c r="C5" i="3" s="1"/>
  <c r="C6" i="3" s="1"/>
  <c r="C7" i="3" s="1"/>
  <c r="C8" i="3" s="1"/>
  <c r="C9" i="3" s="1"/>
  <c r="C10" i="3" s="1"/>
  <c r="C11" i="3" s="1"/>
  <c r="C12" i="3" s="1"/>
  <c r="C13" i="3" s="1"/>
  <c r="C14" i="3" s="1"/>
  <c r="C15" i="3" s="1"/>
  <c r="C16" i="3" s="1"/>
  <c r="C17" i="3" s="1"/>
  <c r="C18" i="3" s="1"/>
  <c r="C19" i="3" s="1"/>
  <c r="C20" i="3" s="1"/>
  <c r="C21" i="3" s="1"/>
  <c r="D12" i="2"/>
  <c r="D7" i="2"/>
  <c r="D6" i="2"/>
  <c r="D3" i="2"/>
  <c r="D11" i="2"/>
  <c r="D4" i="2"/>
  <c r="D13" i="2"/>
  <c r="D8" i="2"/>
  <c r="D2" i="2"/>
  <c r="D10" i="2"/>
  <c r="D5" i="2"/>
  <c r="D9" i="2"/>
  <c r="C3" i="9" l="1"/>
  <c r="D3" i="9"/>
  <c r="O5" i="1"/>
  <c r="C3" i="8"/>
  <c r="C3" i="7"/>
  <c r="C3" i="6"/>
  <c r="D3" i="12"/>
  <c r="C3" i="12"/>
  <c r="B3" i="11"/>
  <c r="B3" i="8"/>
  <c r="B3" i="7"/>
  <c r="B3" i="6"/>
  <c r="C3" i="4"/>
  <c r="N4" i="1"/>
  <c r="N8" i="1"/>
  <c r="N12" i="1"/>
  <c r="N16" i="1"/>
  <c r="N20" i="1"/>
  <c r="N24" i="1"/>
  <c r="N5" i="1"/>
  <c r="N9" i="1"/>
  <c r="N13" i="1"/>
  <c r="N17" i="1"/>
  <c r="N21" i="1"/>
  <c r="N25" i="1"/>
  <c r="N6" i="1"/>
  <c r="N10" i="1"/>
  <c r="N14" i="1"/>
  <c r="N18" i="1"/>
  <c r="N22" i="1"/>
  <c r="N26" i="1"/>
  <c r="N7" i="1"/>
  <c r="N11" i="1"/>
  <c r="N15" i="1"/>
  <c r="N19" i="1"/>
  <c r="N23" i="1"/>
  <c r="N3" i="1"/>
  <c r="E14" i="2"/>
  <c r="O6" i="1" l="1"/>
  <c r="A6" i="12"/>
  <c r="C6" i="12" s="1"/>
  <c r="A6" i="8"/>
  <c r="B4" i="4"/>
  <c r="P11" i="1"/>
  <c r="Q11" i="1"/>
  <c r="P18" i="1"/>
  <c r="Q18" i="1"/>
  <c r="P25" i="1"/>
  <c r="Q25" i="1"/>
  <c r="P9" i="1"/>
  <c r="Q9" i="1"/>
  <c r="Q16" i="1"/>
  <c r="P23" i="1"/>
  <c r="Q23" i="1"/>
  <c r="P7" i="1"/>
  <c r="Q7" i="1"/>
  <c r="P14" i="1"/>
  <c r="Q14" i="1"/>
  <c r="P21" i="1"/>
  <c r="Q21" i="1"/>
  <c r="P5" i="1"/>
  <c r="Q5" i="1"/>
  <c r="Q12" i="1"/>
  <c r="P19" i="1"/>
  <c r="Q19" i="1"/>
  <c r="P26" i="1"/>
  <c r="Q26" i="1"/>
  <c r="P10" i="1"/>
  <c r="Q10" i="1"/>
  <c r="P17" i="1"/>
  <c r="Q17" i="1"/>
  <c r="Q24" i="1"/>
  <c r="Q8" i="1"/>
  <c r="P15" i="1"/>
  <c r="Q15" i="1"/>
  <c r="P22" i="1"/>
  <c r="Q22" i="1"/>
  <c r="P6" i="1"/>
  <c r="Q6" i="1"/>
  <c r="P13" i="1"/>
  <c r="Q13" i="1"/>
  <c r="Q20" i="1"/>
  <c r="Q4" i="1"/>
  <c r="P16" i="1"/>
  <c r="P12" i="1"/>
  <c r="P24" i="1"/>
  <c r="P8" i="1"/>
  <c r="P20" i="1"/>
  <c r="P4" i="1"/>
  <c r="P3" i="1"/>
  <c r="Q3" i="1"/>
  <c r="D14" i="2"/>
  <c r="E16" i="2"/>
  <c r="O7" i="1" l="1"/>
  <c r="C6" i="8"/>
  <c r="A7" i="9"/>
  <c r="B6" i="12"/>
  <c r="D6" i="12"/>
  <c r="E6" i="12" s="1"/>
  <c r="D6" i="8"/>
  <c r="A7" i="12"/>
  <c r="D7" i="12" s="1"/>
  <c r="C6" i="9"/>
  <c r="E6" i="9" s="1"/>
  <c r="B6" i="8"/>
  <c r="A7" i="8"/>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100" i="8" s="1"/>
  <c r="A101" i="8" s="1"/>
  <c r="A102" i="8" s="1"/>
  <c r="A103" i="8" s="1"/>
  <c r="A104" i="8" s="1"/>
  <c r="B3" i="4"/>
  <c r="A6" i="4" s="1"/>
  <c r="D16" i="2"/>
  <c r="E17" i="2"/>
  <c r="W6" i="1" l="1"/>
  <c r="V8" i="1"/>
  <c r="O8" i="1"/>
  <c r="C7" i="9"/>
  <c r="E7" i="9" s="1"/>
  <c r="B7" i="9"/>
  <c r="A8" i="9"/>
  <c r="D4" i="7"/>
  <c r="H7" i="8"/>
  <c r="I7" i="8"/>
  <c r="J7" i="8"/>
  <c r="G7" i="8"/>
  <c r="B7" i="12"/>
  <c r="C7" i="12"/>
  <c r="E7" i="12" s="1"/>
  <c r="W7" i="1" s="1"/>
  <c r="A8" i="12"/>
  <c r="A7" i="4"/>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C6" i="4"/>
  <c r="B6" i="4"/>
  <c r="D17" i="2"/>
  <c r="V9" i="1" l="1"/>
  <c r="O9" i="1"/>
  <c r="A9" i="9"/>
  <c r="A10" i="9" s="1"/>
  <c r="B8" i="9"/>
  <c r="C8" i="9"/>
  <c r="E8" i="9" s="1"/>
  <c r="D3" i="7"/>
  <c r="A6" i="7" s="1"/>
  <c r="E6" i="7" s="1"/>
  <c r="B8" i="12"/>
  <c r="H7" i="4"/>
  <c r="H8" i="4" s="1"/>
  <c r="G7" i="4"/>
  <c r="G8" i="4" s="1"/>
  <c r="F7" i="4"/>
  <c r="F8" i="4" s="1"/>
  <c r="D8" i="12"/>
  <c r="A9" i="12"/>
  <c r="D9" i="12" s="1"/>
  <c r="C8" i="12"/>
  <c r="C7" i="4"/>
  <c r="B7" i="4"/>
  <c r="C7" i="8"/>
  <c r="B7" i="8"/>
  <c r="D7" i="8"/>
  <c r="V10" i="1" l="1"/>
  <c r="O10" i="1"/>
  <c r="C9" i="9"/>
  <c r="E9" i="9" s="1"/>
  <c r="A11" i="9"/>
  <c r="A12" i="9" s="1"/>
  <c r="A13" i="9" s="1"/>
  <c r="A14" i="9" s="1"/>
  <c r="A15" i="9" s="1"/>
  <c r="A16" i="9" s="1"/>
  <c r="A17" i="9" s="1"/>
  <c r="B17" i="9" s="1"/>
  <c r="B10" i="9"/>
  <c r="B9" i="9"/>
  <c r="A7" i="7"/>
  <c r="E7" i="7" s="1"/>
  <c r="D6" i="7"/>
  <c r="E8" i="12"/>
  <c r="W8" i="1" s="1"/>
  <c r="B9" i="12"/>
  <c r="A10" i="12"/>
  <c r="C9" i="12"/>
  <c r="E9" i="12" s="1"/>
  <c r="W9" i="1" s="1"/>
  <c r="C6" i="7"/>
  <c r="B6" i="7"/>
  <c r="C10" i="9"/>
  <c r="E10" i="9" s="1"/>
  <c r="C9" i="4"/>
  <c r="B9" i="4"/>
  <c r="D8" i="8"/>
  <c r="C8" i="8"/>
  <c r="B8" i="8"/>
  <c r="C8" i="4"/>
  <c r="B8" i="4"/>
  <c r="V12" i="1" l="1"/>
  <c r="V11" i="1"/>
  <c r="O11" i="1"/>
  <c r="B14" i="9"/>
  <c r="B12" i="9"/>
  <c r="B13" i="9"/>
  <c r="B11" i="9"/>
  <c r="B16" i="9"/>
  <c r="A18" i="9"/>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B15" i="9"/>
  <c r="A8" i="7"/>
  <c r="E8" i="7" s="1"/>
  <c r="D7" i="7"/>
  <c r="D10" i="12"/>
  <c r="B10" i="12"/>
  <c r="A11" i="12"/>
  <c r="B11" i="12" s="1"/>
  <c r="C10" i="12"/>
  <c r="C7" i="7"/>
  <c r="B7" i="7"/>
  <c r="C11" i="9"/>
  <c r="E11" i="9" s="1"/>
  <c r="C10" i="4"/>
  <c r="B10" i="4"/>
  <c r="D9" i="8"/>
  <c r="C9" i="8"/>
  <c r="B9" i="8"/>
  <c r="V13" i="1" l="1"/>
  <c r="O12" i="1"/>
  <c r="L7" i="9"/>
  <c r="I7" i="9"/>
  <c r="J7" i="9"/>
  <c r="K7" i="9"/>
  <c r="H7" i="9"/>
  <c r="A9" i="7"/>
  <c r="E9" i="7" s="1"/>
  <c r="D8" i="7"/>
  <c r="E10" i="12"/>
  <c r="W10" i="1" s="1"/>
  <c r="D11" i="12"/>
  <c r="A12" i="12"/>
  <c r="D12" i="12" s="1"/>
  <c r="C11" i="12"/>
  <c r="B8" i="7"/>
  <c r="C8" i="7"/>
  <c r="C12" i="9"/>
  <c r="E12" i="9" s="1"/>
  <c r="B10" i="8"/>
  <c r="D10" i="8"/>
  <c r="C10" i="8"/>
  <c r="C11" i="4"/>
  <c r="B11" i="4"/>
  <c r="V14" i="1" l="1"/>
  <c r="O13" i="1"/>
  <c r="A10" i="7"/>
  <c r="E10" i="7" s="1"/>
  <c r="D9" i="7"/>
  <c r="E11" i="12"/>
  <c r="W11" i="1" s="1"/>
  <c r="B12" i="12"/>
  <c r="A13" i="12"/>
  <c r="D13" i="12" s="1"/>
  <c r="C12" i="12"/>
  <c r="E12" i="12" s="1"/>
  <c r="W12" i="1" s="1"/>
  <c r="C9" i="7"/>
  <c r="B9" i="7"/>
  <c r="C13" i="9"/>
  <c r="E13" i="9" s="1"/>
  <c r="C11" i="8"/>
  <c r="B11" i="8"/>
  <c r="D11" i="8"/>
  <c r="C12" i="4"/>
  <c r="B12" i="4"/>
  <c r="V15" i="1" l="1"/>
  <c r="O14" i="1"/>
  <c r="A11" i="7"/>
  <c r="E11" i="7" s="1"/>
  <c r="D10" i="7"/>
  <c r="B13" i="12"/>
  <c r="A14" i="12"/>
  <c r="D14" i="12" s="1"/>
  <c r="C13" i="12"/>
  <c r="E13" i="12" s="1"/>
  <c r="W13" i="1" s="1"/>
  <c r="C10" i="7"/>
  <c r="B10" i="7"/>
  <c r="C14" i="9"/>
  <c r="E14" i="9" s="1"/>
  <c r="D12" i="8"/>
  <c r="C12" i="8"/>
  <c r="B12" i="8"/>
  <c r="C13" i="4"/>
  <c r="B13" i="4"/>
  <c r="V16" i="1" l="1"/>
  <c r="O15" i="1"/>
  <c r="A12" i="7"/>
  <c r="E12" i="7" s="1"/>
  <c r="D11" i="7"/>
  <c r="B14" i="12"/>
  <c r="A15" i="12"/>
  <c r="C14" i="12"/>
  <c r="E14" i="12" s="1"/>
  <c r="W14" i="1" s="1"/>
  <c r="C11" i="7"/>
  <c r="B11" i="7"/>
  <c r="C15" i="9"/>
  <c r="E15" i="9" s="1"/>
  <c r="D13" i="8"/>
  <c r="C13" i="8"/>
  <c r="B13" i="8"/>
  <c r="C14" i="4"/>
  <c r="B14" i="4"/>
  <c r="V17" i="1" l="1"/>
  <c r="O16" i="1"/>
  <c r="A13" i="7"/>
  <c r="E13" i="7" s="1"/>
  <c r="D12" i="7"/>
  <c r="D15" i="12"/>
  <c r="B15" i="12"/>
  <c r="A16" i="12"/>
  <c r="D16" i="12" s="1"/>
  <c r="C15" i="12"/>
  <c r="B12" i="7"/>
  <c r="C12" i="7"/>
  <c r="C16" i="9"/>
  <c r="E16" i="9" s="1"/>
  <c r="B14" i="8"/>
  <c r="D14" i="8"/>
  <c r="C14" i="8"/>
  <c r="C15" i="4"/>
  <c r="B15" i="4"/>
  <c r="V18" i="1" l="1"/>
  <c r="O17" i="1"/>
  <c r="A14" i="7"/>
  <c r="E14" i="7" s="1"/>
  <c r="D13" i="7"/>
  <c r="E15" i="12"/>
  <c r="W15" i="1" s="1"/>
  <c r="B16" i="12"/>
  <c r="A17" i="12"/>
  <c r="D17" i="12" s="1"/>
  <c r="C16" i="12"/>
  <c r="E16" i="12" s="1"/>
  <c r="W16" i="1" s="1"/>
  <c r="C13" i="7"/>
  <c r="B13" i="7"/>
  <c r="C17" i="9"/>
  <c r="E17" i="9" s="1"/>
  <c r="C15" i="8"/>
  <c r="B15" i="8"/>
  <c r="D15" i="8"/>
  <c r="C16" i="4"/>
  <c r="B16" i="4"/>
  <c r="V19" i="1" l="1"/>
  <c r="O18" i="1"/>
  <c r="A15" i="7"/>
  <c r="E15" i="7" s="1"/>
  <c r="D14" i="7"/>
  <c r="B17" i="12"/>
  <c r="A18" i="12"/>
  <c r="D18" i="12" s="1"/>
  <c r="C17" i="12"/>
  <c r="E17" i="12" s="1"/>
  <c r="W17" i="1" s="1"/>
  <c r="B14" i="7"/>
  <c r="C14" i="7"/>
  <c r="C18" i="9"/>
  <c r="E18" i="9" s="1"/>
  <c r="B18" i="9"/>
  <c r="D16" i="8"/>
  <c r="C16" i="8"/>
  <c r="B16" i="8"/>
  <c r="C17" i="4"/>
  <c r="B17" i="4"/>
  <c r="V20" i="1" l="1"/>
  <c r="O19" i="1"/>
  <c r="A16" i="7"/>
  <c r="E16" i="7" s="1"/>
  <c r="D15" i="7"/>
  <c r="B18" i="12"/>
  <c r="A19" i="12"/>
  <c r="B19" i="12" s="1"/>
  <c r="C18" i="12"/>
  <c r="E18" i="12" s="1"/>
  <c r="W18" i="1" s="1"/>
  <c r="C15" i="7"/>
  <c r="B15" i="7"/>
  <c r="C19" i="9"/>
  <c r="E19" i="9" s="1"/>
  <c r="B19" i="9"/>
  <c r="D17" i="8"/>
  <c r="C17" i="8"/>
  <c r="B17" i="8"/>
  <c r="C18" i="4"/>
  <c r="B18" i="4"/>
  <c r="V21" i="1" l="1"/>
  <c r="O20" i="1"/>
  <c r="A17" i="7"/>
  <c r="E17" i="7" s="1"/>
  <c r="D16" i="7"/>
  <c r="D19" i="12"/>
  <c r="A20" i="12"/>
  <c r="D20" i="12" s="1"/>
  <c r="C19" i="12"/>
  <c r="B16" i="7"/>
  <c r="C16" i="7"/>
  <c r="C20" i="9"/>
  <c r="E20" i="9" s="1"/>
  <c r="B20" i="9"/>
  <c r="B18" i="8"/>
  <c r="D18" i="8"/>
  <c r="C18" i="8"/>
  <c r="C19" i="4"/>
  <c r="B19" i="4"/>
  <c r="V22" i="1" l="1"/>
  <c r="O21" i="1"/>
  <c r="E19" i="12"/>
  <c r="W19" i="1" s="1"/>
  <c r="A18" i="7"/>
  <c r="E18" i="7" s="1"/>
  <c r="D17" i="7"/>
  <c r="B20" i="12"/>
  <c r="A21" i="12"/>
  <c r="D21" i="12" s="1"/>
  <c r="C20" i="12"/>
  <c r="E20" i="12" s="1"/>
  <c r="W20" i="1" s="1"/>
  <c r="C17" i="7"/>
  <c r="B17" i="7"/>
  <c r="C21" i="9"/>
  <c r="E21" i="9" s="1"/>
  <c r="B21" i="9"/>
  <c r="C19" i="8"/>
  <c r="B19" i="8"/>
  <c r="D19" i="8"/>
  <c r="C20" i="4"/>
  <c r="B20" i="4"/>
  <c r="V23" i="1" l="1"/>
  <c r="O22" i="1"/>
  <c r="A19" i="7"/>
  <c r="E19" i="7" s="1"/>
  <c r="D18" i="7"/>
  <c r="B21" i="12"/>
  <c r="A22" i="12"/>
  <c r="D22" i="12" s="1"/>
  <c r="C21" i="12"/>
  <c r="E21" i="12" s="1"/>
  <c r="W21" i="1" s="1"/>
  <c r="C18" i="7"/>
  <c r="B18" i="7"/>
  <c r="C22" i="9"/>
  <c r="E22" i="9" s="1"/>
  <c r="B22" i="9"/>
  <c r="D20" i="8"/>
  <c r="C20" i="8"/>
  <c r="B20" i="8"/>
  <c r="C21" i="4"/>
  <c r="B21" i="4"/>
  <c r="V24" i="1" l="1"/>
  <c r="O23" i="1"/>
  <c r="A20" i="7"/>
  <c r="E20" i="7" s="1"/>
  <c r="D19" i="7"/>
  <c r="B22" i="12"/>
  <c r="A23" i="12"/>
  <c r="B23" i="12" s="1"/>
  <c r="C22" i="12"/>
  <c r="E22" i="12" s="1"/>
  <c r="W22" i="1" s="1"/>
  <c r="C19" i="7"/>
  <c r="B19" i="7"/>
  <c r="C23" i="9"/>
  <c r="E23" i="9" s="1"/>
  <c r="B23" i="9"/>
  <c r="D21" i="8"/>
  <c r="C21" i="8"/>
  <c r="B21" i="8"/>
  <c r="C22" i="4"/>
  <c r="B22" i="4"/>
  <c r="V25" i="1" l="1"/>
  <c r="O24" i="1"/>
  <c r="A21" i="7"/>
  <c r="E21" i="7" s="1"/>
  <c r="D20" i="7"/>
  <c r="D23" i="12"/>
  <c r="A24" i="12"/>
  <c r="B24" i="12" s="1"/>
  <c r="C23" i="12"/>
  <c r="C20" i="7"/>
  <c r="B20" i="7"/>
  <c r="C24" i="9"/>
  <c r="E24" i="9" s="1"/>
  <c r="B24" i="9"/>
  <c r="B22" i="8"/>
  <c r="D22" i="8"/>
  <c r="C22" i="8"/>
  <c r="C23" i="4"/>
  <c r="B23" i="4"/>
  <c r="V26" i="1" l="1"/>
  <c r="O25" i="1"/>
  <c r="A22" i="7"/>
  <c r="E22" i="7" s="1"/>
  <c r="D21" i="7"/>
  <c r="E23" i="12"/>
  <c r="W23" i="1" s="1"/>
  <c r="D24" i="12"/>
  <c r="A25" i="12"/>
  <c r="D25" i="12" s="1"/>
  <c r="C24" i="12"/>
  <c r="C21" i="7"/>
  <c r="B21" i="7"/>
  <c r="C25" i="9"/>
  <c r="B25" i="9"/>
  <c r="C24" i="4"/>
  <c r="B24" i="4"/>
  <c r="C23" i="8"/>
  <c r="B23" i="8"/>
  <c r="D23" i="8"/>
  <c r="E22" i="2"/>
  <c r="E4" i="9" l="1"/>
  <c r="O26" i="1"/>
  <c r="A23" i="7"/>
  <c r="E23" i="7" s="1"/>
  <c r="D22" i="7"/>
  <c r="B25" i="12"/>
  <c r="E24" i="12"/>
  <c r="W24" i="1" s="1"/>
  <c r="A26" i="12"/>
  <c r="B26" i="12" s="1"/>
  <c r="C25" i="12"/>
  <c r="E25" i="12" s="1"/>
  <c r="W25" i="1" s="1"/>
  <c r="B22" i="7"/>
  <c r="C22" i="7"/>
  <c r="D26" i="9"/>
  <c r="C26" i="9"/>
  <c r="B26" i="9"/>
  <c r="D24" i="8"/>
  <c r="C24" i="8"/>
  <c r="B24" i="8"/>
  <c r="C25" i="4"/>
  <c r="B25" i="4"/>
  <c r="D22" i="2"/>
  <c r="E15" i="2"/>
  <c r="E3" i="9" l="1"/>
  <c r="D4" i="6"/>
  <c r="A24" i="7"/>
  <c r="D23" i="7"/>
  <c r="D26" i="12"/>
  <c r="A27" i="12"/>
  <c r="B27" i="12" s="1"/>
  <c r="C26" i="12"/>
  <c r="B23" i="7"/>
  <c r="C23" i="7"/>
  <c r="E26" i="9"/>
  <c r="D27" i="9"/>
  <c r="C27" i="9"/>
  <c r="B27" i="9"/>
  <c r="D25" i="8"/>
  <c r="C25" i="8"/>
  <c r="B25" i="8"/>
  <c r="C26" i="4"/>
  <c r="B26" i="4"/>
  <c r="D15" i="2"/>
  <c r="D3" i="6" l="1"/>
  <c r="A6" i="6" s="1"/>
  <c r="D6" i="6" s="1"/>
  <c r="E24" i="7"/>
  <c r="A25" i="7"/>
  <c r="E25" i="7" s="1"/>
  <c r="D24" i="7"/>
  <c r="E26" i="12"/>
  <c r="W26" i="1" s="1"/>
  <c r="D27" i="12"/>
  <c r="A28" i="12"/>
  <c r="D28" i="12" s="1"/>
  <c r="C27" i="12"/>
  <c r="C24" i="7"/>
  <c r="B24" i="7"/>
  <c r="E27" i="9"/>
  <c r="D28" i="9"/>
  <c r="C28" i="9"/>
  <c r="B28" i="9"/>
  <c r="B26" i="8"/>
  <c r="D26" i="8"/>
  <c r="C26" i="8"/>
  <c r="C27" i="4"/>
  <c r="B27" i="4"/>
  <c r="E23" i="2"/>
  <c r="E21" i="2"/>
  <c r="C6" i="6" l="1"/>
  <c r="B6" i="6"/>
  <c r="A7" i="6"/>
  <c r="C4" i="11"/>
  <c r="A26" i="7"/>
  <c r="E26" i="7" s="1"/>
  <c r="D25" i="7"/>
  <c r="B28" i="12"/>
  <c r="E27" i="12"/>
  <c r="A29" i="12"/>
  <c r="D29" i="12" s="1"/>
  <c r="C28" i="12"/>
  <c r="E28" i="12" s="1"/>
  <c r="C25" i="7"/>
  <c r="B25" i="7"/>
  <c r="E28" i="9"/>
  <c r="D29" i="9"/>
  <c r="C29" i="9"/>
  <c r="B29" i="9"/>
  <c r="C27" i="8"/>
  <c r="B27" i="8"/>
  <c r="D27" i="8"/>
  <c r="C28" i="4"/>
  <c r="B28" i="4"/>
  <c r="D23" i="2"/>
  <c r="D21" i="2"/>
  <c r="A8" i="6" l="1"/>
  <c r="C3" i="11"/>
  <c r="A6" i="11" s="1"/>
  <c r="A27" i="7"/>
  <c r="E27" i="7" s="1"/>
  <c r="D26" i="7"/>
  <c r="B29" i="12"/>
  <c r="A30" i="12"/>
  <c r="D30" i="12" s="1"/>
  <c r="C29" i="12"/>
  <c r="E29" i="12" s="1"/>
  <c r="B26" i="7"/>
  <c r="C26" i="7"/>
  <c r="E29" i="9"/>
  <c r="D30" i="9"/>
  <c r="C30" i="9"/>
  <c r="B30" i="9"/>
  <c r="D28" i="8"/>
  <c r="C28" i="8"/>
  <c r="B28" i="8"/>
  <c r="C29" i="4"/>
  <c r="B29" i="4"/>
  <c r="A9" i="6" l="1"/>
  <c r="A7" i="11"/>
  <c r="B6" i="11"/>
  <c r="C6" i="11"/>
  <c r="A28" i="7"/>
  <c r="E28" i="7" s="1"/>
  <c r="D27" i="7"/>
  <c r="B30" i="12"/>
  <c r="A31" i="12"/>
  <c r="D31" i="12" s="1"/>
  <c r="C30" i="12"/>
  <c r="E30" i="12" s="1"/>
  <c r="C27" i="7"/>
  <c r="B27" i="7"/>
  <c r="E30" i="9"/>
  <c r="D31" i="9"/>
  <c r="C31" i="9"/>
  <c r="B31" i="9"/>
  <c r="D29" i="8"/>
  <c r="C29" i="8"/>
  <c r="B29" i="8"/>
  <c r="C30" i="4"/>
  <c r="B30" i="4"/>
  <c r="A10" i="6" l="1"/>
  <c r="A8" i="11"/>
  <c r="C7" i="11"/>
  <c r="B7" i="11"/>
  <c r="B31" i="12"/>
  <c r="A29" i="7"/>
  <c r="E29" i="7" s="1"/>
  <c r="D28" i="7"/>
  <c r="A32" i="12"/>
  <c r="B32" i="12" s="1"/>
  <c r="C31" i="12"/>
  <c r="E31" i="12" s="1"/>
  <c r="C28" i="7"/>
  <c r="B28" i="7"/>
  <c r="E31" i="9"/>
  <c r="D32" i="9"/>
  <c r="C32" i="9"/>
  <c r="B32" i="9"/>
  <c r="B30" i="8"/>
  <c r="D30" i="8"/>
  <c r="C30" i="8"/>
  <c r="C31" i="4"/>
  <c r="B31" i="4"/>
  <c r="A11" i="6" l="1"/>
  <c r="A9" i="11"/>
  <c r="B8" i="11"/>
  <c r="C8" i="11"/>
  <c r="A30" i="7"/>
  <c r="E30" i="7" s="1"/>
  <c r="D29" i="7"/>
  <c r="D32" i="12"/>
  <c r="A33" i="12"/>
  <c r="B33" i="12" s="1"/>
  <c r="C32" i="12"/>
  <c r="B29" i="7"/>
  <c r="C29" i="7"/>
  <c r="E32" i="9"/>
  <c r="D33" i="9"/>
  <c r="C33" i="9"/>
  <c r="B33" i="9"/>
  <c r="C31" i="8"/>
  <c r="B31" i="8"/>
  <c r="D31" i="8"/>
  <c r="C32" i="4"/>
  <c r="B32" i="4"/>
  <c r="A12" i="6" l="1"/>
  <c r="A10" i="11"/>
  <c r="C9" i="11"/>
  <c r="B9" i="11"/>
  <c r="A31" i="7"/>
  <c r="E31" i="7" s="1"/>
  <c r="D30" i="7"/>
  <c r="D33" i="12"/>
  <c r="E32" i="12"/>
  <c r="A34" i="12"/>
  <c r="D34" i="12" s="1"/>
  <c r="C33" i="12"/>
  <c r="C30" i="7"/>
  <c r="B30" i="7"/>
  <c r="E33" i="9"/>
  <c r="D34" i="9"/>
  <c r="C34" i="9"/>
  <c r="B34" i="9"/>
  <c r="D32" i="8"/>
  <c r="C32" i="8"/>
  <c r="B32" i="8"/>
  <c r="C33" i="4"/>
  <c r="B33" i="4"/>
  <c r="A13" i="6" l="1"/>
  <c r="A11" i="11"/>
  <c r="B10" i="11"/>
  <c r="C10" i="11"/>
  <c r="A32" i="7"/>
  <c r="E32" i="7" s="1"/>
  <c r="D31" i="7"/>
  <c r="E33" i="12"/>
  <c r="A35" i="12"/>
  <c r="D35" i="12" s="1"/>
  <c r="C34" i="12"/>
  <c r="E34" i="12" s="1"/>
  <c r="B34" i="12"/>
  <c r="B31" i="7"/>
  <c r="C31" i="7"/>
  <c r="E34" i="9"/>
  <c r="D35" i="9"/>
  <c r="C35" i="9"/>
  <c r="B35" i="9"/>
  <c r="D33" i="8"/>
  <c r="C33" i="8"/>
  <c r="B33" i="8"/>
  <c r="C34" i="4"/>
  <c r="B34" i="4"/>
  <c r="A14" i="6" l="1"/>
  <c r="A12" i="11"/>
  <c r="B11" i="11"/>
  <c r="C11" i="11"/>
  <c r="A33" i="7"/>
  <c r="E33" i="7" s="1"/>
  <c r="D32" i="7"/>
  <c r="A36" i="12"/>
  <c r="B36" i="12" s="1"/>
  <c r="C35" i="12"/>
  <c r="E35" i="12" s="1"/>
  <c r="B35" i="12"/>
  <c r="B32" i="7"/>
  <c r="C32" i="7"/>
  <c r="E35" i="9"/>
  <c r="D36" i="9"/>
  <c r="C36" i="9"/>
  <c r="B36" i="9"/>
  <c r="B34" i="8"/>
  <c r="D34" i="8"/>
  <c r="C34" i="8"/>
  <c r="C35" i="4"/>
  <c r="B35" i="4"/>
  <c r="A15" i="6" l="1"/>
  <c r="A13" i="11"/>
  <c r="B12" i="11"/>
  <c r="C12" i="11"/>
  <c r="A34" i="7"/>
  <c r="E34" i="7" s="1"/>
  <c r="D33" i="7"/>
  <c r="D36" i="12"/>
  <c r="A37" i="12"/>
  <c r="B37" i="12" s="1"/>
  <c r="C36" i="12"/>
  <c r="C33" i="7"/>
  <c r="B33" i="7"/>
  <c r="E36" i="9"/>
  <c r="D37" i="9"/>
  <c r="C37" i="9"/>
  <c r="B37" i="9"/>
  <c r="C35" i="8"/>
  <c r="B35" i="8"/>
  <c r="D35" i="8"/>
  <c r="C36" i="4"/>
  <c r="B36" i="4"/>
  <c r="A16" i="6" l="1"/>
  <c r="A14" i="11"/>
  <c r="C13" i="11"/>
  <c r="B13" i="11"/>
  <c r="A35" i="7"/>
  <c r="E35" i="7" s="1"/>
  <c r="D34" i="7"/>
  <c r="D37" i="12"/>
  <c r="E36" i="12"/>
  <c r="A38" i="12"/>
  <c r="D38" i="12" s="1"/>
  <c r="C37" i="12"/>
  <c r="C34" i="7"/>
  <c r="B34" i="7"/>
  <c r="E37" i="9"/>
  <c r="D38" i="9"/>
  <c r="C38" i="9"/>
  <c r="B38" i="9"/>
  <c r="D36" i="8"/>
  <c r="C36" i="8"/>
  <c r="B36" i="8"/>
  <c r="B37" i="4"/>
  <c r="C37" i="4"/>
  <c r="A17" i="6" l="1"/>
  <c r="A15" i="11"/>
  <c r="C14" i="11"/>
  <c r="B14" i="11"/>
  <c r="A36" i="7"/>
  <c r="E36" i="7" s="1"/>
  <c r="D35" i="7"/>
  <c r="E37" i="12"/>
  <c r="B38" i="12"/>
  <c r="A39" i="12"/>
  <c r="B39" i="12" s="1"/>
  <c r="C38" i="12"/>
  <c r="E38" i="12" s="1"/>
  <c r="C35" i="7"/>
  <c r="B35" i="7"/>
  <c r="E38" i="9"/>
  <c r="D39" i="9"/>
  <c r="C39" i="9"/>
  <c r="B39" i="9"/>
  <c r="D37" i="8"/>
  <c r="C37" i="8"/>
  <c r="B37" i="8"/>
  <c r="C38" i="4"/>
  <c r="B38" i="4"/>
  <c r="A18" i="6" l="1"/>
  <c r="A16" i="11"/>
  <c r="B15" i="11"/>
  <c r="C15" i="11"/>
  <c r="A37" i="7"/>
  <c r="E37" i="7" s="1"/>
  <c r="D36" i="7"/>
  <c r="D39" i="12"/>
  <c r="A40" i="12"/>
  <c r="D40" i="12" s="1"/>
  <c r="C39" i="12"/>
  <c r="C36" i="7"/>
  <c r="B36" i="7"/>
  <c r="E39" i="9"/>
  <c r="D40" i="9"/>
  <c r="C40" i="9"/>
  <c r="B40" i="9"/>
  <c r="B38" i="8"/>
  <c r="D38" i="8"/>
  <c r="C38" i="8"/>
  <c r="B39" i="4"/>
  <c r="C39" i="4"/>
  <c r="A19" i="6" l="1"/>
  <c r="A17" i="11"/>
  <c r="C16" i="11"/>
  <c r="B16" i="11"/>
  <c r="A38" i="7"/>
  <c r="E38" i="7" s="1"/>
  <c r="D37" i="7"/>
  <c r="E39" i="12"/>
  <c r="B40" i="12"/>
  <c r="A41" i="12"/>
  <c r="B41" i="12" s="1"/>
  <c r="C40" i="12"/>
  <c r="E40" i="12" s="1"/>
  <c r="B37" i="7"/>
  <c r="C37" i="7"/>
  <c r="E40" i="9"/>
  <c r="D41" i="9"/>
  <c r="C41" i="9"/>
  <c r="B41" i="9"/>
  <c r="C39" i="8"/>
  <c r="B39" i="8"/>
  <c r="D39" i="8"/>
  <c r="C40" i="4"/>
  <c r="B40" i="4"/>
  <c r="A20" i="6" l="1"/>
  <c r="A18" i="11"/>
  <c r="C17" i="11"/>
  <c r="B17" i="11"/>
  <c r="A39" i="7"/>
  <c r="E39" i="7" s="1"/>
  <c r="D38" i="7"/>
  <c r="D41" i="12"/>
  <c r="A42" i="12"/>
  <c r="B42" i="12" s="1"/>
  <c r="C41" i="12"/>
  <c r="C38" i="7"/>
  <c r="B38" i="7"/>
  <c r="E41" i="9"/>
  <c r="D42" i="9"/>
  <c r="C42" i="9"/>
  <c r="B42" i="9"/>
  <c r="D40" i="8"/>
  <c r="C40" i="8"/>
  <c r="B40" i="8"/>
  <c r="B41" i="4"/>
  <c r="C41" i="4"/>
  <c r="A21" i="6" l="1"/>
  <c r="A19" i="11"/>
  <c r="C18" i="11"/>
  <c r="B18" i="11"/>
  <c r="A40" i="7"/>
  <c r="E40" i="7" s="1"/>
  <c r="D39" i="7"/>
  <c r="E41" i="12"/>
  <c r="A43" i="12"/>
  <c r="B43" i="12" s="1"/>
  <c r="C42" i="12"/>
  <c r="D42" i="12"/>
  <c r="C39" i="7"/>
  <c r="B39" i="7"/>
  <c r="E42" i="9"/>
  <c r="D43" i="9"/>
  <c r="C43" i="9"/>
  <c r="B43" i="9"/>
  <c r="C42" i="4"/>
  <c r="B42" i="4"/>
  <c r="D41" i="8"/>
  <c r="C41" i="8"/>
  <c r="B41" i="8"/>
  <c r="A22" i="6" l="1"/>
  <c r="A20" i="11"/>
  <c r="C19" i="11"/>
  <c r="B19" i="11"/>
  <c r="A41" i="7"/>
  <c r="E41" i="7" s="1"/>
  <c r="D40" i="7"/>
  <c r="D43" i="12"/>
  <c r="E42" i="12"/>
  <c r="A44" i="12"/>
  <c r="D44" i="12" s="1"/>
  <c r="C43" i="12"/>
  <c r="C40" i="7"/>
  <c r="B40" i="7"/>
  <c r="E43" i="9"/>
  <c r="D44" i="9"/>
  <c r="C44" i="9"/>
  <c r="B44" i="9"/>
  <c r="B43" i="4"/>
  <c r="C43" i="4"/>
  <c r="B42" i="8"/>
  <c r="D42" i="8"/>
  <c r="C42" i="8"/>
  <c r="A23" i="6" l="1"/>
  <c r="A21" i="11"/>
  <c r="C20" i="11"/>
  <c r="B20" i="11"/>
  <c r="A42" i="7"/>
  <c r="E42" i="7" s="1"/>
  <c r="D41" i="7"/>
  <c r="E43" i="12"/>
  <c r="A45" i="12"/>
  <c r="D45" i="12" s="1"/>
  <c r="C44" i="12"/>
  <c r="E44" i="12" s="1"/>
  <c r="B44" i="12"/>
  <c r="C41" i="7"/>
  <c r="B41" i="7"/>
  <c r="E44" i="9"/>
  <c r="D45" i="9"/>
  <c r="C45" i="9"/>
  <c r="B45" i="9"/>
  <c r="C43" i="8"/>
  <c r="B43" i="8"/>
  <c r="D43" i="8"/>
  <c r="C44" i="4"/>
  <c r="B44" i="4"/>
  <c r="A24" i="6" l="1"/>
  <c r="A22" i="11"/>
  <c r="C21" i="11"/>
  <c r="B21" i="11"/>
  <c r="A43" i="7"/>
  <c r="E43" i="7" s="1"/>
  <c r="D42" i="7"/>
  <c r="B45" i="12"/>
  <c r="A46" i="12"/>
  <c r="B46" i="12" s="1"/>
  <c r="C45" i="12"/>
  <c r="E45" i="12" s="1"/>
  <c r="C42" i="7"/>
  <c r="B42" i="7"/>
  <c r="E45" i="9"/>
  <c r="D46" i="9"/>
  <c r="C46" i="9"/>
  <c r="B46" i="9"/>
  <c r="B45" i="4"/>
  <c r="C45" i="4"/>
  <c r="D44" i="8"/>
  <c r="C44" i="8"/>
  <c r="B44" i="8"/>
  <c r="A25" i="6" l="1"/>
  <c r="A23" i="11"/>
  <c r="C22" i="11"/>
  <c r="B22" i="11"/>
  <c r="A44" i="7"/>
  <c r="E44" i="7" s="1"/>
  <c r="D43" i="7"/>
  <c r="A47" i="12"/>
  <c r="D47" i="12" s="1"/>
  <c r="C46" i="12"/>
  <c r="D46" i="12"/>
  <c r="B43" i="7"/>
  <c r="C43" i="7"/>
  <c r="E46" i="9"/>
  <c r="D47" i="9"/>
  <c r="C47" i="9"/>
  <c r="B47" i="9"/>
  <c r="D45" i="8"/>
  <c r="C45" i="8"/>
  <c r="B45" i="8"/>
  <c r="C46" i="4"/>
  <c r="B46" i="4"/>
  <c r="A26" i="6" l="1"/>
  <c r="A24" i="11"/>
  <c r="B23" i="11"/>
  <c r="C23" i="11"/>
  <c r="A45" i="7"/>
  <c r="E45" i="7" s="1"/>
  <c r="D44" i="7"/>
  <c r="B47" i="12"/>
  <c r="E46" i="12"/>
  <c r="A48" i="12"/>
  <c r="D48" i="12" s="1"/>
  <c r="C47" i="12"/>
  <c r="E47" i="12" s="1"/>
  <c r="C44" i="7"/>
  <c r="B44" i="7"/>
  <c r="E47" i="9"/>
  <c r="D48" i="9"/>
  <c r="C48" i="9"/>
  <c r="B48" i="9"/>
  <c r="B47" i="4"/>
  <c r="C47" i="4"/>
  <c r="B46" i="8"/>
  <c r="D46" i="8"/>
  <c r="C46" i="8"/>
  <c r="A27" i="6" l="1"/>
  <c r="A25" i="11"/>
  <c r="C24" i="11"/>
  <c r="B24" i="11"/>
  <c r="A46" i="7"/>
  <c r="E46" i="7" s="1"/>
  <c r="D45" i="7"/>
  <c r="A49" i="12"/>
  <c r="B49" i="12" s="1"/>
  <c r="C48" i="12"/>
  <c r="E48" i="12" s="1"/>
  <c r="B48" i="12"/>
  <c r="B45" i="7"/>
  <c r="C45" i="7"/>
  <c r="E48" i="9"/>
  <c r="D49" i="9"/>
  <c r="C49" i="9"/>
  <c r="B49" i="9"/>
  <c r="C48" i="4"/>
  <c r="B48" i="4"/>
  <c r="C47" i="8"/>
  <c r="B47" i="8"/>
  <c r="D47" i="8"/>
  <c r="A28" i="6" l="1"/>
  <c r="A26" i="11"/>
  <c r="C25" i="11"/>
  <c r="B25" i="11"/>
  <c r="A47" i="7"/>
  <c r="E47" i="7" s="1"/>
  <c r="D46" i="7"/>
  <c r="D49" i="12"/>
  <c r="A50" i="12"/>
  <c r="B50" i="12" s="1"/>
  <c r="C49" i="12"/>
  <c r="C46" i="7"/>
  <c r="B46" i="7"/>
  <c r="E49" i="9"/>
  <c r="D50" i="9"/>
  <c r="C50" i="9"/>
  <c r="B50" i="9"/>
  <c r="D48" i="8"/>
  <c r="C48" i="8"/>
  <c r="B48" i="8"/>
  <c r="B49" i="4"/>
  <c r="C49" i="4"/>
  <c r="A29" i="6" l="1"/>
  <c r="A27" i="11"/>
  <c r="C26" i="11"/>
  <c r="B26" i="11"/>
  <c r="A48" i="7"/>
  <c r="E48" i="7" s="1"/>
  <c r="D47" i="7"/>
  <c r="E49" i="12"/>
  <c r="A51" i="12"/>
  <c r="D51" i="12" s="1"/>
  <c r="C50" i="12"/>
  <c r="D50" i="12"/>
  <c r="C47" i="7"/>
  <c r="B47" i="7"/>
  <c r="E50" i="9"/>
  <c r="D51" i="9"/>
  <c r="C51" i="9"/>
  <c r="B51" i="9"/>
  <c r="C50" i="4"/>
  <c r="B50" i="4"/>
  <c r="D49" i="8"/>
  <c r="C49" i="8"/>
  <c r="B49" i="8"/>
  <c r="A30" i="6" l="1"/>
  <c r="A28" i="11"/>
  <c r="B27" i="11"/>
  <c r="C27" i="11"/>
  <c r="A49" i="7"/>
  <c r="E49" i="7" s="1"/>
  <c r="D48" i="7"/>
  <c r="B51" i="12"/>
  <c r="E50" i="12"/>
  <c r="A52" i="12"/>
  <c r="D52" i="12" s="1"/>
  <c r="C51" i="12"/>
  <c r="E51" i="12" s="1"/>
  <c r="C48" i="7"/>
  <c r="B48" i="7"/>
  <c r="E51" i="9"/>
  <c r="D52" i="9"/>
  <c r="C52" i="9"/>
  <c r="B52" i="9"/>
  <c r="B50" i="8"/>
  <c r="D50" i="8"/>
  <c r="C50" i="8"/>
  <c r="B51" i="4"/>
  <c r="C51" i="4"/>
  <c r="A31" i="6" l="1"/>
  <c r="B30" i="6"/>
  <c r="D30" i="6"/>
  <c r="C30" i="6"/>
  <c r="A29" i="11"/>
  <c r="B28" i="11"/>
  <c r="C28" i="11"/>
  <c r="A50" i="7"/>
  <c r="E50" i="7" s="1"/>
  <c r="D49" i="7"/>
  <c r="A53" i="12"/>
  <c r="D53" i="12" s="1"/>
  <c r="C52" i="12"/>
  <c r="E52" i="12" s="1"/>
  <c r="B52" i="12"/>
  <c r="B49" i="7"/>
  <c r="C49" i="7"/>
  <c r="E52" i="9"/>
  <c r="D53" i="9"/>
  <c r="C53" i="9"/>
  <c r="B53" i="9"/>
  <c r="C51" i="8"/>
  <c r="B51" i="8"/>
  <c r="D51" i="8"/>
  <c r="C52" i="4"/>
  <c r="B52" i="4"/>
  <c r="A32" i="6" l="1"/>
  <c r="D31" i="6"/>
  <c r="C31" i="6"/>
  <c r="B31" i="6"/>
  <c r="A30" i="11"/>
  <c r="C29" i="11"/>
  <c r="B29" i="11"/>
  <c r="B53" i="12"/>
  <c r="A51" i="7"/>
  <c r="E51" i="7" s="1"/>
  <c r="D50" i="7"/>
  <c r="A54" i="12"/>
  <c r="B54" i="12" s="1"/>
  <c r="C53" i="12"/>
  <c r="E53" i="12" s="1"/>
  <c r="C50" i="7"/>
  <c r="B50" i="7"/>
  <c r="E53" i="9"/>
  <c r="D54" i="9"/>
  <c r="C54" i="9"/>
  <c r="B54" i="9"/>
  <c r="B53" i="4"/>
  <c r="C53" i="4"/>
  <c r="D52" i="8"/>
  <c r="C52" i="8"/>
  <c r="B52" i="8"/>
  <c r="A33" i="6" l="1"/>
  <c r="D32" i="6"/>
  <c r="C32" i="6"/>
  <c r="B32" i="6"/>
  <c r="A31" i="11"/>
  <c r="B30" i="11"/>
  <c r="C30" i="11"/>
  <c r="A52" i="7"/>
  <c r="E52" i="7" s="1"/>
  <c r="D51" i="7"/>
  <c r="A55" i="12"/>
  <c r="B55" i="12" s="1"/>
  <c r="C54" i="12"/>
  <c r="D54" i="12"/>
  <c r="B51" i="7"/>
  <c r="C51" i="7"/>
  <c r="E54" i="9"/>
  <c r="D55" i="9"/>
  <c r="C55" i="9"/>
  <c r="B55" i="9"/>
  <c r="C54" i="4"/>
  <c r="B54" i="4"/>
  <c r="D53" i="8"/>
  <c r="C53" i="8"/>
  <c r="B53" i="8"/>
  <c r="A34" i="6" l="1"/>
  <c r="B33" i="6"/>
  <c r="D33" i="6"/>
  <c r="C33" i="6"/>
  <c r="A32" i="11"/>
  <c r="C31" i="11"/>
  <c r="B31" i="11"/>
  <c r="A53" i="7"/>
  <c r="E53" i="7" s="1"/>
  <c r="D52" i="7"/>
  <c r="D55" i="12"/>
  <c r="E54" i="12"/>
  <c r="A56" i="12"/>
  <c r="D56" i="12" s="1"/>
  <c r="C55" i="12"/>
  <c r="C52" i="7"/>
  <c r="B52" i="7"/>
  <c r="E55" i="9"/>
  <c r="D56" i="9"/>
  <c r="C56" i="9"/>
  <c r="B56" i="9"/>
  <c r="B54" i="8"/>
  <c r="D54" i="8"/>
  <c r="C54" i="8"/>
  <c r="B55" i="4"/>
  <c r="C55" i="4"/>
  <c r="A35" i="6" l="1"/>
  <c r="B34" i="6"/>
  <c r="D34" i="6"/>
  <c r="C34" i="6"/>
  <c r="A33" i="11"/>
  <c r="C32" i="11"/>
  <c r="B32" i="11"/>
  <c r="A54" i="7"/>
  <c r="E54" i="7" s="1"/>
  <c r="D53" i="7"/>
  <c r="E55" i="12"/>
  <c r="A57" i="12"/>
  <c r="B57" i="12" s="1"/>
  <c r="C56" i="12"/>
  <c r="E56" i="12" s="1"/>
  <c r="B56" i="12"/>
  <c r="B53" i="7"/>
  <c r="C53" i="7"/>
  <c r="E56" i="9"/>
  <c r="D57" i="9"/>
  <c r="C57" i="9"/>
  <c r="B57" i="9"/>
  <c r="C56" i="4"/>
  <c r="B56" i="4"/>
  <c r="C55" i="8"/>
  <c r="B55" i="8"/>
  <c r="D55" i="8"/>
  <c r="A36" i="6" l="1"/>
  <c r="B35" i="6"/>
  <c r="C35" i="6"/>
  <c r="D35" i="6"/>
  <c r="A34" i="11"/>
  <c r="B33" i="11"/>
  <c r="C33" i="11"/>
  <c r="A55" i="7"/>
  <c r="E55" i="7" s="1"/>
  <c r="D54" i="7"/>
  <c r="D57" i="12"/>
  <c r="A58" i="12"/>
  <c r="B58" i="12" s="1"/>
  <c r="C57" i="12"/>
  <c r="C54" i="7"/>
  <c r="B54" i="7"/>
  <c r="E57" i="9"/>
  <c r="D58" i="9"/>
  <c r="C58" i="9"/>
  <c r="B58" i="9"/>
  <c r="B57" i="4"/>
  <c r="C57" i="4"/>
  <c r="D56" i="8"/>
  <c r="C56" i="8"/>
  <c r="B56" i="8"/>
  <c r="A37" i="6" l="1"/>
  <c r="D36" i="6"/>
  <c r="C36" i="6"/>
  <c r="B36" i="6"/>
  <c r="A35" i="11"/>
  <c r="C34" i="11"/>
  <c r="B34" i="11"/>
  <c r="A56" i="7"/>
  <c r="E56" i="7" s="1"/>
  <c r="D55" i="7"/>
  <c r="E57" i="12"/>
  <c r="A59" i="12"/>
  <c r="D59" i="12" s="1"/>
  <c r="C58" i="12"/>
  <c r="D58" i="12"/>
  <c r="B55" i="7"/>
  <c r="C55" i="7"/>
  <c r="E58" i="9"/>
  <c r="D59" i="9"/>
  <c r="C59" i="9"/>
  <c r="B59" i="9"/>
  <c r="D57" i="8"/>
  <c r="C57" i="8"/>
  <c r="B57" i="8"/>
  <c r="C58" i="4"/>
  <c r="B58" i="4"/>
  <c r="A38" i="6" l="1"/>
  <c r="C37" i="6"/>
  <c r="B37" i="6"/>
  <c r="D37" i="6"/>
  <c r="A36" i="11"/>
  <c r="C35" i="11"/>
  <c r="B35" i="11"/>
  <c r="A57" i="7"/>
  <c r="E57" i="7" s="1"/>
  <c r="D56" i="7"/>
  <c r="B59" i="12"/>
  <c r="E58" i="12"/>
  <c r="A60" i="12"/>
  <c r="D60" i="12" s="1"/>
  <c r="C59" i="12"/>
  <c r="E59" i="12" s="1"/>
  <c r="C56" i="7"/>
  <c r="B56" i="7"/>
  <c r="E59" i="9"/>
  <c r="D60" i="9"/>
  <c r="C60" i="9"/>
  <c r="B60" i="9"/>
  <c r="B59" i="4"/>
  <c r="C59" i="4"/>
  <c r="B58" i="8"/>
  <c r="D58" i="8"/>
  <c r="C58" i="8"/>
  <c r="A39" i="6" l="1"/>
  <c r="D38" i="6"/>
  <c r="C38" i="6"/>
  <c r="B38" i="6"/>
  <c r="A37" i="11"/>
  <c r="B36" i="11"/>
  <c r="C36" i="11"/>
  <c r="A58" i="7"/>
  <c r="E58" i="7" s="1"/>
  <c r="D57" i="7"/>
  <c r="A61" i="12"/>
  <c r="B61" i="12" s="1"/>
  <c r="C60" i="12"/>
  <c r="E60" i="12" s="1"/>
  <c r="B60" i="12"/>
  <c r="B57" i="7"/>
  <c r="C57" i="7"/>
  <c r="E60" i="9"/>
  <c r="D61" i="9"/>
  <c r="C61" i="9"/>
  <c r="B61" i="9"/>
  <c r="C59" i="8"/>
  <c r="B59" i="8"/>
  <c r="D59" i="8"/>
  <c r="C60" i="4"/>
  <c r="B60" i="4"/>
  <c r="A40" i="6" l="1"/>
  <c r="B39" i="6"/>
  <c r="C39" i="6"/>
  <c r="D39" i="6"/>
  <c r="A38" i="11"/>
  <c r="B37" i="11"/>
  <c r="C37" i="11"/>
  <c r="A59" i="7"/>
  <c r="E59" i="7" s="1"/>
  <c r="D58" i="7"/>
  <c r="D61" i="12"/>
  <c r="A62" i="12"/>
  <c r="D62" i="12" s="1"/>
  <c r="C61" i="12"/>
  <c r="C58" i="7"/>
  <c r="B58" i="7"/>
  <c r="E61" i="9"/>
  <c r="D62" i="9"/>
  <c r="C62" i="9"/>
  <c r="B62" i="9"/>
  <c r="D60" i="8"/>
  <c r="C60" i="8"/>
  <c r="B60" i="8"/>
  <c r="B61" i="4"/>
  <c r="C61" i="4"/>
  <c r="A41" i="6" l="1"/>
  <c r="C40" i="6"/>
  <c r="B40" i="6"/>
  <c r="D40" i="6"/>
  <c r="A39" i="11"/>
  <c r="C38" i="11"/>
  <c r="B38" i="11"/>
  <c r="A60" i="7"/>
  <c r="E60" i="7" s="1"/>
  <c r="D59" i="7"/>
  <c r="B62" i="12"/>
  <c r="E61" i="12"/>
  <c r="A63" i="12"/>
  <c r="B63" i="12" s="1"/>
  <c r="C62" i="12"/>
  <c r="E62" i="12" s="1"/>
  <c r="C59" i="7"/>
  <c r="B59" i="7"/>
  <c r="E62" i="9"/>
  <c r="D63" i="9"/>
  <c r="C63" i="9"/>
  <c r="B63" i="9"/>
  <c r="D61" i="8"/>
  <c r="C61" i="8"/>
  <c r="B61" i="8"/>
  <c r="C62" i="4"/>
  <c r="B62" i="4"/>
  <c r="A42" i="6" l="1"/>
  <c r="B41" i="6"/>
  <c r="D41" i="6"/>
  <c r="C41" i="6"/>
  <c r="A40" i="11"/>
  <c r="C39" i="11"/>
  <c r="B39" i="11"/>
  <c r="A61" i="7"/>
  <c r="E61" i="7" s="1"/>
  <c r="D60" i="7"/>
  <c r="D63" i="12"/>
  <c r="A64" i="12"/>
  <c r="B64" i="12" s="1"/>
  <c r="C63" i="12"/>
  <c r="C60" i="7"/>
  <c r="B60" i="7"/>
  <c r="E63" i="9"/>
  <c r="D64" i="9"/>
  <c r="C64" i="9"/>
  <c r="B64" i="9"/>
  <c r="B62" i="8"/>
  <c r="D62" i="8"/>
  <c r="C62" i="8"/>
  <c r="B63" i="4"/>
  <c r="C63" i="4"/>
  <c r="A43" i="6" l="1"/>
  <c r="B42" i="6"/>
  <c r="D42" i="6"/>
  <c r="C42" i="6"/>
  <c r="A41" i="11"/>
  <c r="C40" i="11"/>
  <c r="B40" i="11"/>
  <c r="A62" i="7"/>
  <c r="E62" i="7" s="1"/>
  <c r="D61" i="7"/>
  <c r="D64" i="12"/>
  <c r="E63" i="12"/>
  <c r="A65" i="12"/>
  <c r="D65" i="12" s="1"/>
  <c r="C64" i="12"/>
  <c r="B61" i="7"/>
  <c r="C61" i="7"/>
  <c r="E64" i="9"/>
  <c r="D65" i="9"/>
  <c r="C65" i="9"/>
  <c r="B65" i="9"/>
  <c r="C63" i="8"/>
  <c r="B63" i="8"/>
  <c r="D63" i="8"/>
  <c r="C64" i="4"/>
  <c r="B64" i="4"/>
  <c r="A44" i="6" l="1"/>
  <c r="C43" i="6"/>
  <c r="D43" i="6"/>
  <c r="B43" i="6"/>
  <c r="A42" i="11"/>
  <c r="B41" i="11"/>
  <c r="C41" i="11"/>
  <c r="A63" i="7"/>
  <c r="E63" i="7" s="1"/>
  <c r="D62" i="7"/>
  <c r="E64" i="12"/>
  <c r="A66" i="12"/>
  <c r="D66" i="12" s="1"/>
  <c r="C65" i="12"/>
  <c r="E65" i="12" s="1"/>
  <c r="B65" i="12"/>
  <c r="B62" i="7"/>
  <c r="C62" i="7"/>
  <c r="E65" i="9"/>
  <c r="D66" i="9"/>
  <c r="C66" i="9"/>
  <c r="B66" i="9"/>
  <c r="D64" i="8"/>
  <c r="C64" i="8"/>
  <c r="B64" i="8"/>
  <c r="B65" i="4"/>
  <c r="C65" i="4"/>
  <c r="A45" i="6" l="1"/>
  <c r="D44" i="6"/>
  <c r="B44" i="6"/>
  <c r="C44" i="6"/>
  <c r="A43" i="11"/>
  <c r="B42" i="11"/>
  <c r="C42" i="11"/>
  <c r="A64" i="7"/>
  <c r="E64" i="7" s="1"/>
  <c r="D63" i="7"/>
  <c r="A67" i="12"/>
  <c r="D67" i="12" s="1"/>
  <c r="C66" i="12"/>
  <c r="E66" i="12" s="1"/>
  <c r="B66" i="12"/>
  <c r="C63" i="7"/>
  <c r="B63" i="7"/>
  <c r="E66" i="9"/>
  <c r="D67" i="9"/>
  <c r="C67" i="9"/>
  <c r="B67" i="9"/>
  <c r="D65" i="8"/>
  <c r="C65" i="8"/>
  <c r="B65" i="8"/>
  <c r="C66" i="4"/>
  <c r="B66" i="4"/>
  <c r="A46" i="6" l="1"/>
  <c r="D45" i="6"/>
  <c r="C45" i="6"/>
  <c r="B45" i="6"/>
  <c r="A44" i="11"/>
  <c r="C43" i="11"/>
  <c r="B43" i="11"/>
  <c r="A65" i="7"/>
  <c r="E65" i="7" s="1"/>
  <c r="D64" i="7"/>
  <c r="A68" i="12"/>
  <c r="D68" i="12" s="1"/>
  <c r="C67" i="12"/>
  <c r="E67" i="12" s="1"/>
  <c r="B67" i="12"/>
  <c r="C64" i="7"/>
  <c r="B64" i="7"/>
  <c r="E67" i="9"/>
  <c r="D68" i="9"/>
  <c r="C68" i="9"/>
  <c r="B68" i="9"/>
  <c r="B66" i="8"/>
  <c r="D66" i="8"/>
  <c r="C66" i="8"/>
  <c r="B67" i="4"/>
  <c r="C67" i="4"/>
  <c r="A47" i="6" l="1"/>
  <c r="D46" i="6"/>
  <c r="B46" i="6"/>
  <c r="C46" i="6"/>
  <c r="A45" i="11"/>
  <c r="B44" i="11"/>
  <c r="C44" i="11"/>
  <c r="A66" i="7"/>
  <c r="E66" i="7" s="1"/>
  <c r="D65" i="7"/>
  <c r="B68" i="12"/>
  <c r="A69" i="12"/>
  <c r="B69" i="12" s="1"/>
  <c r="C68" i="12"/>
  <c r="E68" i="12" s="1"/>
  <c r="B65" i="7"/>
  <c r="C65" i="7"/>
  <c r="E68" i="9"/>
  <c r="D69" i="9"/>
  <c r="C69" i="9"/>
  <c r="B69" i="9"/>
  <c r="C68" i="4"/>
  <c r="B68" i="4"/>
  <c r="C67" i="8"/>
  <c r="B67" i="8"/>
  <c r="D67" i="8"/>
  <c r="A48" i="6" l="1"/>
  <c r="B47" i="6"/>
  <c r="D47" i="6"/>
  <c r="C47" i="6"/>
  <c r="A46" i="11"/>
  <c r="C45" i="11"/>
  <c r="B45" i="11"/>
  <c r="A67" i="7"/>
  <c r="E67" i="7" s="1"/>
  <c r="D66" i="7"/>
  <c r="D69" i="12"/>
  <c r="A70" i="12"/>
  <c r="D70" i="12" s="1"/>
  <c r="C69" i="12"/>
  <c r="C66" i="7"/>
  <c r="B66" i="7"/>
  <c r="E69" i="9"/>
  <c r="D70" i="9"/>
  <c r="C70" i="9"/>
  <c r="B70" i="9"/>
  <c r="D68" i="8"/>
  <c r="C68" i="8"/>
  <c r="B68" i="8"/>
  <c r="B69" i="4"/>
  <c r="C69" i="4"/>
  <c r="A49" i="6" l="1"/>
  <c r="D48" i="6"/>
  <c r="C48" i="6"/>
  <c r="B48" i="6"/>
  <c r="A47" i="11"/>
  <c r="B46" i="11"/>
  <c r="C46" i="11"/>
  <c r="B70" i="12"/>
  <c r="A68" i="7"/>
  <c r="E68" i="7" s="1"/>
  <c r="D67" i="7"/>
  <c r="E69" i="12"/>
  <c r="A71" i="12"/>
  <c r="D71" i="12" s="1"/>
  <c r="C70" i="12"/>
  <c r="E70" i="12" s="1"/>
  <c r="C67" i="7"/>
  <c r="B67" i="7"/>
  <c r="E70" i="9"/>
  <c r="D71" i="9"/>
  <c r="C71" i="9"/>
  <c r="B71" i="9"/>
  <c r="D69" i="8"/>
  <c r="C69" i="8"/>
  <c r="B69" i="8"/>
  <c r="C70" i="4"/>
  <c r="B70" i="4"/>
  <c r="A50" i="6" l="1"/>
  <c r="B49" i="6"/>
  <c r="D49" i="6"/>
  <c r="C49" i="6"/>
  <c r="A48" i="11"/>
  <c r="B47" i="11"/>
  <c r="C47" i="11"/>
  <c r="A69" i="7"/>
  <c r="E69" i="7" s="1"/>
  <c r="D68" i="7"/>
  <c r="B71" i="12"/>
  <c r="A72" i="12"/>
  <c r="B72" i="12" s="1"/>
  <c r="C71" i="12"/>
  <c r="E71" i="12" s="1"/>
  <c r="C68" i="7"/>
  <c r="B68" i="7"/>
  <c r="E71" i="9"/>
  <c r="D72" i="9"/>
  <c r="C72" i="9"/>
  <c r="B72" i="9"/>
  <c r="B70" i="8"/>
  <c r="D70" i="8"/>
  <c r="C70" i="8"/>
  <c r="B71" i="4"/>
  <c r="C71" i="4"/>
  <c r="A51" i="6" l="1"/>
  <c r="D50" i="6"/>
  <c r="C50" i="6"/>
  <c r="B50" i="6"/>
  <c r="A49" i="11"/>
  <c r="C48" i="11"/>
  <c r="B48" i="11"/>
  <c r="A70" i="7"/>
  <c r="E70" i="7" s="1"/>
  <c r="D69" i="7"/>
  <c r="D72" i="12"/>
  <c r="A73" i="12"/>
  <c r="B73" i="12" s="1"/>
  <c r="C72" i="12"/>
  <c r="B69" i="7"/>
  <c r="C69" i="7"/>
  <c r="E72" i="9"/>
  <c r="D73" i="9"/>
  <c r="C73" i="9"/>
  <c r="B73" i="9"/>
  <c r="C71" i="8"/>
  <c r="B71" i="8"/>
  <c r="D71" i="8"/>
  <c r="C72" i="4"/>
  <c r="B72" i="4"/>
  <c r="A52" i="6" l="1"/>
  <c r="B51" i="6"/>
  <c r="D51" i="6"/>
  <c r="C51" i="6"/>
  <c r="A50" i="11"/>
  <c r="B49" i="11"/>
  <c r="C49" i="11"/>
  <c r="A71" i="7"/>
  <c r="E71" i="7" s="1"/>
  <c r="D70" i="7"/>
  <c r="D73" i="12"/>
  <c r="E72" i="12"/>
  <c r="A74" i="12"/>
  <c r="B74" i="12" s="1"/>
  <c r="C73" i="12"/>
  <c r="C70" i="7"/>
  <c r="B70" i="7"/>
  <c r="E73" i="9"/>
  <c r="D74" i="9"/>
  <c r="C74" i="9"/>
  <c r="B74" i="9"/>
  <c r="D72" i="8"/>
  <c r="C72" i="8"/>
  <c r="B72" i="8"/>
  <c r="B73" i="4"/>
  <c r="C73" i="4"/>
  <c r="A53" i="6" l="1"/>
  <c r="B52" i="6"/>
  <c r="D52" i="6"/>
  <c r="C52" i="6"/>
  <c r="A51" i="11"/>
  <c r="B50" i="11"/>
  <c r="C50" i="11"/>
  <c r="A72" i="7"/>
  <c r="E72" i="7" s="1"/>
  <c r="D71" i="7"/>
  <c r="E73" i="12"/>
  <c r="D74" i="12"/>
  <c r="A75" i="12"/>
  <c r="D75" i="12" s="1"/>
  <c r="C74" i="12"/>
  <c r="C71" i="7"/>
  <c r="B71" i="7"/>
  <c r="E74" i="9"/>
  <c r="D75" i="9"/>
  <c r="C75" i="9"/>
  <c r="B75" i="9"/>
  <c r="D73" i="8"/>
  <c r="C73" i="8"/>
  <c r="B73" i="8"/>
  <c r="C74" i="4"/>
  <c r="B74" i="4"/>
  <c r="A54" i="6" l="1"/>
  <c r="C53" i="6"/>
  <c r="B53" i="6"/>
  <c r="D53" i="6"/>
  <c r="A52" i="11"/>
  <c r="B51" i="11"/>
  <c r="C51" i="11"/>
  <c r="A73" i="7"/>
  <c r="E73" i="7" s="1"/>
  <c r="D72" i="7"/>
  <c r="B75" i="12"/>
  <c r="E74" i="12"/>
  <c r="A76" i="12"/>
  <c r="D76" i="12" s="1"/>
  <c r="C75" i="12"/>
  <c r="E75" i="12" s="1"/>
  <c r="B72" i="7"/>
  <c r="C72" i="7"/>
  <c r="E75" i="9"/>
  <c r="D76" i="9"/>
  <c r="C76" i="9"/>
  <c r="B76" i="9"/>
  <c r="B74" i="8"/>
  <c r="D74" i="8"/>
  <c r="C74" i="8"/>
  <c r="B75" i="4"/>
  <c r="C75" i="4"/>
  <c r="A55" i="6" l="1"/>
  <c r="D54" i="6"/>
  <c r="B54" i="6"/>
  <c r="C54" i="6"/>
  <c r="A53" i="11"/>
  <c r="C52" i="11"/>
  <c r="B52" i="11"/>
  <c r="A74" i="7"/>
  <c r="E74" i="7" s="1"/>
  <c r="D73" i="7"/>
  <c r="B76" i="12"/>
  <c r="A77" i="12"/>
  <c r="B77" i="12" s="1"/>
  <c r="C76" i="12"/>
  <c r="E76" i="12" s="1"/>
  <c r="C73" i="7"/>
  <c r="B73" i="7"/>
  <c r="E76" i="9"/>
  <c r="D77" i="9"/>
  <c r="C77" i="9"/>
  <c r="B77" i="9"/>
  <c r="C75" i="8"/>
  <c r="B75" i="8"/>
  <c r="D75" i="8"/>
  <c r="C76" i="4"/>
  <c r="B76" i="4"/>
  <c r="A56" i="6" l="1"/>
  <c r="C55" i="6"/>
  <c r="D55" i="6"/>
  <c r="B55" i="6"/>
  <c r="A54" i="11"/>
  <c r="C53" i="11"/>
  <c r="B53" i="11"/>
  <c r="D77" i="12"/>
  <c r="A75" i="7"/>
  <c r="E75" i="7" s="1"/>
  <c r="D74" i="7"/>
  <c r="A78" i="12"/>
  <c r="B78" i="12" s="1"/>
  <c r="C77" i="12"/>
  <c r="E77" i="12" s="1"/>
  <c r="C74" i="7"/>
  <c r="B74" i="7"/>
  <c r="E77" i="9"/>
  <c r="D78" i="9"/>
  <c r="C78" i="9"/>
  <c r="B78" i="9"/>
  <c r="D76" i="8"/>
  <c r="C76" i="8"/>
  <c r="B76" i="8"/>
  <c r="B77" i="4"/>
  <c r="C77" i="4"/>
  <c r="A57" i="6" l="1"/>
  <c r="D56" i="6"/>
  <c r="B56" i="6"/>
  <c r="C56" i="6"/>
  <c r="A55" i="11"/>
  <c r="B54" i="11"/>
  <c r="C54" i="11"/>
  <c r="A76" i="7"/>
  <c r="E76" i="7" s="1"/>
  <c r="D75" i="7"/>
  <c r="D78" i="12"/>
  <c r="A79" i="12"/>
  <c r="B79" i="12" s="1"/>
  <c r="C78" i="12"/>
  <c r="C75" i="7"/>
  <c r="B75" i="7"/>
  <c r="E78" i="9"/>
  <c r="D79" i="9"/>
  <c r="C79" i="9"/>
  <c r="B79" i="9"/>
  <c r="D77" i="8"/>
  <c r="C77" i="8"/>
  <c r="B77" i="8"/>
  <c r="C78" i="4"/>
  <c r="B78" i="4"/>
  <c r="A58" i="6" l="1"/>
  <c r="C57" i="6"/>
  <c r="D57" i="6"/>
  <c r="B57" i="6"/>
  <c r="A56" i="11"/>
  <c r="C55" i="11"/>
  <c r="B55" i="11"/>
  <c r="D79" i="12"/>
  <c r="E78" i="12"/>
  <c r="A77" i="7"/>
  <c r="E77" i="7" s="1"/>
  <c r="D76" i="7"/>
  <c r="A80" i="12"/>
  <c r="D80" i="12" s="1"/>
  <c r="C79" i="12"/>
  <c r="B76" i="7"/>
  <c r="C76" i="7"/>
  <c r="E79" i="9"/>
  <c r="D80" i="9"/>
  <c r="C80" i="9"/>
  <c r="B80" i="9"/>
  <c r="B78" i="8"/>
  <c r="D78" i="8"/>
  <c r="C78" i="8"/>
  <c r="B79" i="4"/>
  <c r="C79" i="4"/>
  <c r="A59" i="6" l="1"/>
  <c r="D58" i="6"/>
  <c r="C58" i="6"/>
  <c r="B58" i="6"/>
  <c r="A57" i="11"/>
  <c r="C56" i="11"/>
  <c r="B56" i="11"/>
  <c r="E79" i="12"/>
  <c r="A78" i="7"/>
  <c r="E78" i="7" s="1"/>
  <c r="D77" i="7"/>
  <c r="B80" i="12"/>
  <c r="A81" i="12"/>
  <c r="B81" i="12" s="1"/>
  <c r="C80" i="12"/>
  <c r="E80" i="12" s="1"/>
  <c r="B77" i="7"/>
  <c r="C77" i="7"/>
  <c r="E80" i="9"/>
  <c r="D81" i="9"/>
  <c r="C81" i="9"/>
  <c r="B81" i="9"/>
  <c r="C79" i="8"/>
  <c r="B79" i="8"/>
  <c r="D79" i="8"/>
  <c r="C80" i="4"/>
  <c r="B80" i="4"/>
  <c r="A60" i="6" l="1"/>
  <c r="B59" i="6"/>
  <c r="D59" i="6"/>
  <c r="C59" i="6"/>
  <c r="A58" i="11"/>
  <c r="B57" i="11"/>
  <c r="C57" i="11"/>
  <c r="D81" i="12"/>
  <c r="A79" i="7"/>
  <c r="E79" i="7" s="1"/>
  <c r="D78" i="7"/>
  <c r="A82" i="12"/>
  <c r="B82" i="12" s="1"/>
  <c r="C81" i="12"/>
  <c r="C78" i="7"/>
  <c r="B78" i="7"/>
  <c r="E81" i="9"/>
  <c r="D82" i="9"/>
  <c r="C82" i="9"/>
  <c r="B82" i="9"/>
  <c r="D80" i="8"/>
  <c r="C80" i="8"/>
  <c r="B80" i="8"/>
  <c r="B81" i="4"/>
  <c r="C81" i="4"/>
  <c r="A61" i="6" l="1"/>
  <c r="C60" i="6"/>
  <c r="B60" i="6"/>
  <c r="D60" i="6"/>
  <c r="A59" i="11"/>
  <c r="B58" i="11"/>
  <c r="C58" i="11"/>
  <c r="E81" i="12"/>
  <c r="A80" i="7"/>
  <c r="E80" i="7" s="1"/>
  <c r="D79" i="7"/>
  <c r="D82" i="12"/>
  <c r="A83" i="12"/>
  <c r="B83" i="12" s="1"/>
  <c r="C82" i="12"/>
  <c r="C79" i="7"/>
  <c r="B79" i="7"/>
  <c r="E82" i="9"/>
  <c r="D83" i="9"/>
  <c r="C83" i="9"/>
  <c r="B83" i="9"/>
  <c r="D81" i="8"/>
  <c r="C81" i="8"/>
  <c r="B81" i="8"/>
  <c r="C82" i="4"/>
  <c r="B82" i="4"/>
  <c r="A62" i="6" l="1"/>
  <c r="C61" i="6"/>
  <c r="B61" i="6"/>
  <c r="D61" i="6"/>
  <c r="A60" i="11"/>
  <c r="C59" i="11"/>
  <c r="B59" i="11"/>
  <c r="D83" i="12"/>
  <c r="A81" i="7"/>
  <c r="E81" i="7" s="1"/>
  <c r="D80" i="7"/>
  <c r="E82" i="12"/>
  <c r="A84" i="12"/>
  <c r="D84" i="12" s="1"/>
  <c r="C83" i="12"/>
  <c r="C80" i="7"/>
  <c r="B80" i="7"/>
  <c r="E83" i="9"/>
  <c r="D84" i="9"/>
  <c r="C84" i="9"/>
  <c r="B84" i="9"/>
  <c r="B82" i="8"/>
  <c r="D82" i="8"/>
  <c r="C82" i="8"/>
  <c r="B83" i="4"/>
  <c r="C83" i="4"/>
  <c r="A63" i="6" l="1"/>
  <c r="B62" i="6"/>
  <c r="D62" i="6"/>
  <c r="C62" i="6"/>
  <c r="A61" i="11"/>
  <c r="C60" i="11"/>
  <c r="B60" i="11"/>
  <c r="B84" i="12"/>
  <c r="E83" i="12"/>
  <c r="A82" i="7"/>
  <c r="E82" i="7" s="1"/>
  <c r="D81" i="7"/>
  <c r="A85" i="12"/>
  <c r="B85" i="12" s="1"/>
  <c r="C84" i="12"/>
  <c r="E84" i="12" s="1"/>
  <c r="B81" i="7"/>
  <c r="C81" i="7"/>
  <c r="E84" i="9"/>
  <c r="D85" i="9"/>
  <c r="C85" i="9"/>
  <c r="B85" i="9"/>
  <c r="C83" i="8"/>
  <c r="B83" i="8"/>
  <c r="D83" i="8"/>
  <c r="C84" i="4"/>
  <c r="B84" i="4"/>
  <c r="A64" i="6" l="1"/>
  <c r="B63" i="6"/>
  <c r="D63" i="6"/>
  <c r="C63" i="6"/>
  <c r="A62" i="11"/>
  <c r="B61" i="11"/>
  <c r="C61" i="11"/>
  <c r="A83" i="7"/>
  <c r="E83" i="7" s="1"/>
  <c r="D82" i="7"/>
  <c r="D85" i="12"/>
  <c r="A86" i="12"/>
  <c r="B86" i="12" s="1"/>
  <c r="C85" i="12"/>
  <c r="C82" i="7"/>
  <c r="B82" i="7"/>
  <c r="E85" i="9"/>
  <c r="D86" i="9"/>
  <c r="C86" i="9"/>
  <c r="B86" i="9"/>
  <c r="D84" i="8"/>
  <c r="C84" i="8"/>
  <c r="B84" i="8"/>
  <c r="B85" i="4"/>
  <c r="C85" i="4"/>
  <c r="A65" i="6" l="1"/>
  <c r="D64" i="6"/>
  <c r="C64" i="6"/>
  <c r="B64" i="6"/>
  <c r="A63" i="11"/>
  <c r="C62" i="11"/>
  <c r="B62" i="11"/>
  <c r="E85" i="12"/>
  <c r="A84" i="7"/>
  <c r="E84" i="7" s="1"/>
  <c r="D83" i="7"/>
  <c r="D86" i="12"/>
  <c r="A87" i="12"/>
  <c r="D87" i="12" s="1"/>
  <c r="C86" i="12"/>
  <c r="C83" i="7"/>
  <c r="B83" i="7"/>
  <c r="E86" i="9"/>
  <c r="D87" i="9"/>
  <c r="C87" i="9"/>
  <c r="B87" i="9"/>
  <c r="D85" i="8"/>
  <c r="C85" i="8"/>
  <c r="B85" i="8"/>
  <c r="C86" i="4"/>
  <c r="B86" i="4"/>
  <c r="A66" i="6" l="1"/>
  <c r="D65" i="6"/>
  <c r="C65" i="6"/>
  <c r="B65" i="6"/>
  <c r="A64" i="11"/>
  <c r="C63" i="11"/>
  <c r="B63" i="11"/>
  <c r="A85" i="7"/>
  <c r="E85" i="7" s="1"/>
  <c r="D84" i="7"/>
  <c r="E86" i="12"/>
  <c r="B87" i="12"/>
  <c r="A88" i="12"/>
  <c r="B88" i="12" s="1"/>
  <c r="C87" i="12"/>
  <c r="E87" i="12" s="1"/>
  <c r="C84" i="7"/>
  <c r="B84" i="7"/>
  <c r="E87" i="9"/>
  <c r="D88" i="9"/>
  <c r="C88" i="9"/>
  <c r="B88" i="9"/>
  <c r="B86" i="8"/>
  <c r="D86" i="8"/>
  <c r="C86" i="8"/>
  <c r="B87" i="4"/>
  <c r="C87" i="4"/>
  <c r="A67" i="6" l="1"/>
  <c r="D66" i="6"/>
  <c r="C66" i="6"/>
  <c r="B66" i="6"/>
  <c r="A65" i="11"/>
  <c r="B64" i="11"/>
  <c r="C64" i="11"/>
  <c r="A86" i="7"/>
  <c r="E86" i="7" s="1"/>
  <c r="D85" i="7"/>
  <c r="D88" i="12"/>
  <c r="A89" i="12"/>
  <c r="B89" i="12" s="1"/>
  <c r="C88" i="12"/>
  <c r="B85" i="7"/>
  <c r="C85" i="7"/>
  <c r="E88" i="9"/>
  <c r="D89" i="9"/>
  <c r="C89" i="9"/>
  <c r="B89" i="9"/>
  <c r="C87" i="8"/>
  <c r="B87" i="8"/>
  <c r="D87" i="8"/>
  <c r="C88" i="4"/>
  <c r="B88" i="4"/>
  <c r="A68" i="6" l="1"/>
  <c r="B67" i="6"/>
  <c r="D67" i="6"/>
  <c r="C67" i="6"/>
  <c r="A66" i="11"/>
  <c r="C65" i="11"/>
  <c r="B65" i="11"/>
  <c r="A87" i="7"/>
  <c r="E87" i="7" s="1"/>
  <c r="D86" i="7"/>
  <c r="D89" i="12"/>
  <c r="E88" i="12"/>
  <c r="A90" i="12"/>
  <c r="B90" i="12" s="1"/>
  <c r="C89" i="12"/>
  <c r="C86" i="7"/>
  <c r="B86" i="7"/>
  <c r="E89" i="9"/>
  <c r="D90" i="9"/>
  <c r="C90" i="9"/>
  <c r="B90" i="9"/>
  <c r="D88" i="8"/>
  <c r="C88" i="8"/>
  <c r="B88" i="8"/>
  <c r="B89" i="4"/>
  <c r="C89" i="4"/>
  <c r="A69" i="6" l="1"/>
  <c r="C68" i="6"/>
  <c r="B68" i="6"/>
  <c r="D68" i="6"/>
  <c r="A67" i="11"/>
  <c r="C66" i="11"/>
  <c r="B66" i="11"/>
  <c r="D90" i="12"/>
  <c r="A88" i="7"/>
  <c r="E88" i="7" s="1"/>
  <c r="D87" i="7"/>
  <c r="E89" i="12"/>
  <c r="A91" i="12"/>
  <c r="B91" i="12" s="1"/>
  <c r="C90" i="12"/>
  <c r="C87" i="7"/>
  <c r="B87" i="7"/>
  <c r="E90" i="9"/>
  <c r="D91" i="9"/>
  <c r="C91" i="9"/>
  <c r="B91" i="9"/>
  <c r="D89" i="8"/>
  <c r="C89" i="8"/>
  <c r="B89" i="8"/>
  <c r="C90" i="4"/>
  <c r="B90" i="4"/>
  <c r="A70" i="6" l="1"/>
  <c r="C69" i="6"/>
  <c r="B69" i="6"/>
  <c r="D69" i="6"/>
  <c r="A68" i="11"/>
  <c r="B67" i="11"/>
  <c r="C67" i="11"/>
  <c r="E90" i="12"/>
  <c r="A89" i="7"/>
  <c r="E89" i="7" s="1"/>
  <c r="D88" i="7"/>
  <c r="D91" i="12"/>
  <c r="A92" i="12"/>
  <c r="D92" i="12" s="1"/>
  <c r="C91" i="12"/>
  <c r="C88" i="7"/>
  <c r="B88" i="7"/>
  <c r="E91" i="9"/>
  <c r="D92" i="9"/>
  <c r="C92" i="9"/>
  <c r="B92" i="9"/>
  <c r="B90" i="8"/>
  <c r="D90" i="8"/>
  <c r="C90" i="8"/>
  <c r="B91" i="4"/>
  <c r="C91" i="4"/>
  <c r="A71" i="6" l="1"/>
  <c r="D70" i="6"/>
  <c r="C70" i="6"/>
  <c r="B70" i="6"/>
  <c r="A69" i="11"/>
  <c r="C68" i="11"/>
  <c r="B68" i="11"/>
  <c r="A90" i="7"/>
  <c r="E90" i="7" s="1"/>
  <c r="D89" i="7"/>
  <c r="B92" i="12"/>
  <c r="E91" i="12"/>
  <c r="A93" i="12"/>
  <c r="B93" i="12" s="1"/>
  <c r="C92" i="12"/>
  <c r="E92" i="12" s="1"/>
  <c r="B89" i="7"/>
  <c r="C89" i="7"/>
  <c r="E92" i="9"/>
  <c r="D93" i="9"/>
  <c r="C93" i="9"/>
  <c r="B93" i="9"/>
  <c r="C91" i="8"/>
  <c r="B91" i="8"/>
  <c r="D91" i="8"/>
  <c r="C92" i="4"/>
  <c r="B92" i="4"/>
  <c r="A72" i="6" l="1"/>
  <c r="B71" i="6"/>
  <c r="D71" i="6"/>
  <c r="C71" i="6"/>
  <c r="A70" i="11"/>
  <c r="B69" i="11"/>
  <c r="C69" i="11"/>
  <c r="D93" i="12"/>
  <c r="A91" i="7"/>
  <c r="E91" i="7" s="1"/>
  <c r="D90" i="7"/>
  <c r="A94" i="12"/>
  <c r="D94" i="12" s="1"/>
  <c r="C93" i="12"/>
  <c r="E93" i="12" s="1"/>
  <c r="C90" i="7"/>
  <c r="B90" i="7"/>
  <c r="E93" i="9"/>
  <c r="D94" i="9"/>
  <c r="C94" i="9"/>
  <c r="B94" i="9"/>
  <c r="D92" i="8"/>
  <c r="C92" i="8"/>
  <c r="B92" i="8"/>
  <c r="B93" i="4"/>
  <c r="C93" i="4"/>
  <c r="A73" i="6" l="1"/>
  <c r="C72" i="6"/>
  <c r="B72" i="6"/>
  <c r="D72" i="6"/>
  <c r="A71" i="11"/>
  <c r="B70" i="11"/>
  <c r="C70" i="11"/>
  <c r="A92" i="7"/>
  <c r="E92" i="7" s="1"/>
  <c r="D91" i="7"/>
  <c r="B94" i="12"/>
  <c r="A95" i="12"/>
  <c r="D95" i="12" s="1"/>
  <c r="C94" i="12"/>
  <c r="E94" i="12" s="1"/>
  <c r="B91" i="7"/>
  <c r="C91" i="7"/>
  <c r="E94" i="9"/>
  <c r="D95" i="9"/>
  <c r="C95" i="9"/>
  <c r="B95" i="9"/>
  <c r="D93" i="8"/>
  <c r="C93" i="8"/>
  <c r="B93" i="8"/>
  <c r="C94" i="4"/>
  <c r="B94" i="4"/>
  <c r="A74" i="6" l="1"/>
  <c r="D73" i="6"/>
  <c r="C73" i="6"/>
  <c r="B73" i="6"/>
  <c r="A72" i="11"/>
  <c r="B71" i="11"/>
  <c r="C71" i="11"/>
  <c r="A93" i="7"/>
  <c r="E93" i="7" s="1"/>
  <c r="D92" i="7"/>
  <c r="B95" i="12"/>
  <c r="A96" i="12"/>
  <c r="D96" i="12" s="1"/>
  <c r="C95" i="12"/>
  <c r="E95" i="12" s="1"/>
  <c r="B92" i="7"/>
  <c r="C92" i="7"/>
  <c r="E95" i="9"/>
  <c r="D96" i="9"/>
  <c r="C96" i="9"/>
  <c r="B96" i="9"/>
  <c r="B94" i="8"/>
  <c r="D94" i="8"/>
  <c r="C94" i="8"/>
  <c r="B95" i="4"/>
  <c r="C95" i="4"/>
  <c r="A75" i="6" l="1"/>
  <c r="B74" i="6"/>
  <c r="D74" i="6"/>
  <c r="C74" i="6"/>
  <c r="A73" i="11"/>
  <c r="B72" i="11"/>
  <c r="C72" i="11"/>
  <c r="A94" i="7"/>
  <c r="E94" i="7" s="1"/>
  <c r="D93" i="7"/>
  <c r="B96" i="12"/>
  <c r="A97" i="12"/>
  <c r="D97" i="12" s="1"/>
  <c r="C96" i="12"/>
  <c r="E96" i="12" s="1"/>
  <c r="C93" i="7"/>
  <c r="B93" i="7"/>
  <c r="E96" i="9"/>
  <c r="D97" i="9"/>
  <c r="C97" i="9"/>
  <c r="B97" i="9"/>
  <c r="C95" i="8"/>
  <c r="B95" i="8"/>
  <c r="D95" i="8"/>
  <c r="C96" i="4"/>
  <c r="B96" i="4"/>
  <c r="A76" i="6" l="1"/>
  <c r="D75" i="6"/>
  <c r="B75" i="6"/>
  <c r="C75" i="6"/>
  <c r="A74" i="11"/>
  <c r="B73" i="11"/>
  <c r="C73" i="11"/>
  <c r="A95" i="7"/>
  <c r="E95" i="7" s="1"/>
  <c r="D94" i="7"/>
  <c r="B97" i="12"/>
  <c r="A98" i="12"/>
  <c r="B98" i="12" s="1"/>
  <c r="C97" i="12"/>
  <c r="E97" i="12" s="1"/>
  <c r="C94" i="7"/>
  <c r="B94" i="7"/>
  <c r="E97" i="9"/>
  <c r="D98" i="9"/>
  <c r="C98" i="9"/>
  <c r="B98" i="9"/>
  <c r="D96" i="8"/>
  <c r="C96" i="8"/>
  <c r="B96" i="8"/>
  <c r="B97" i="4"/>
  <c r="C97" i="4"/>
  <c r="A77" i="6" l="1"/>
  <c r="B76" i="6"/>
  <c r="C76" i="6"/>
  <c r="D76" i="6"/>
  <c r="A75" i="11"/>
  <c r="B74" i="11"/>
  <c r="C74" i="11"/>
  <c r="A96" i="7"/>
  <c r="E96" i="7" s="1"/>
  <c r="D95" i="7"/>
  <c r="D98" i="12"/>
  <c r="A99" i="12"/>
  <c r="D99" i="12" s="1"/>
  <c r="C98" i="12"/>
  <c r="B95" i="7"/>
  <c r="C95" i="7"/>
  <c r="E98" i="9"/>
  <c r="D99" i="9"/>
  <c r="C99" i="9"/>
  <c r="B99" i="9"/>
  <c r="D97" i="8"/>
  <c r="C97" i="8"/>
  <c r="B97" i="8"/>
  <c r="C98" i="4"/>
  <c r="B98" i="4"/>
  <c r="A78" i="6" l="1"/>
  <c r="B77" i="6"/>
  <c r="C77" i="6"/>
  <c r="D77" i="6"/>
  <c r="A76" i="11"/>
  <c r="B75" i="11"/>
  <c r="C75" i="11"/>
  <c r="A97" i="7"/>
  <c r="E97" i="7" s="1"/>
  <c r="D96" i="7"/>
  <c r="B99" i="12"/>
  <c r="E98" i="12"/>
  <c r="A100" i="12"/>
  <c r="D100" i="12" s="1"/>
  <c r="C99" i="12"/>
  <c r="E99" i="12" s="1"/>
  <c r="B96" i="7"/>
  <c r="C96" i="7"/>
  <c r="E99" i="9"/>
  <c r="D100" i="9"/>
  <c r="C100" i="9"/>
  <c r="B100" i="9"/>
  <c r="B98" i="8"/>
  <c r="D98" i="8"/>
  <c r="C98" i="8"/>
  <c r="B99" i="4"/>
  <c r="C99" i="4"/>
  <c r="A79" i="6" l="1"/>
  <c r="C78" i="6"/>
  <c r="B78" i="6"/>
  <c r="D78" i="6"/>
  <c r="A77" i="11"/>
  <c r="C76" i="11"/>
  <c r="B76" i="11"/>
  <c r="A98" i="7"/>
  <c r="E98" i="7" s="1"/>
  <c r="D97" i="7"/>
  <c r="B100" i="12"/>
  <c r="A101" i="12"/>
  <c r="D101" i="12" s="1"/>
  <c r="C100" i="12"/>
  <c r="E100" i="12" s="1"/>
  <c r="C97" i="7"/>
  <c r="B97" i="7"/>
  <c r="E100" i="9"/>
  <c r="D101" i="9"/>
  <c r="C101" i="9"/>
  <c r="B101" i="9"/>
  <c r="C99" i="8"/>
  <c r="B99" i="8"/>
  <c r="D99" i="8"/>
  <c r="C100" i="4"/>
  <c r="B100" i="4"/>
  <c r="A80" i="6" l="1"/>
  <c r="B79" i="6"/>
  <c r="C79" i="6"/>
  <c r="D79" i="6"/>
  <c r="A78" i="11"/>
  <c r="C77" i="11"/>
  <c r="B77" i="11"/>
  <c r="B101" i="12"/>
  <c r="A99" i="7"/>
  <c r="E99" i="7" s="1"/>
  <c r="D98" i="7"/>
  <c r="A102" i="12"/>
  <c r="B102" i="12" s="1"/>
  <c r="C101" i="12"/>
  <c r="E101" i="12" s="1"/>
  <c r="B98" i="7"/>
  <c r="C98" i="7"/>
  <c r="E101" i="9"/>
  <c r="D102" i="9"/>
  <c r="C102" i="9"/>
  <c r="B102" i="9"/>
  <c r="D100" i="8"/>
  <c r="C100" i="8"/>
  <c r="B100" i="8"/>
  <c r="B101" i="4"/>
  <c r="C101" i="4"/>
  <c r="A81" i="6" l="1"/>
  <c r="D80" i="6"/>
  <c r="C80" i="6"/>
  <c r="B80" i="6"/>
  <c r="A79" i="11"/>
  <c r="B78" i="11"/>
  <c r="C78" i="11"/>
  <c r="A100" i="7"/>
  <c r="E100" i="7" s="1"/>
  <c r="D99" i="7"/>
  <c r="D102" i="12"/>
  <c r="A103" i="12"/>
  <c r="D103" i="12" s="1"/>
  <c r="C102" i="12"/>
  <c r="B99" i="7"/>
  <c r="C99" i="7"/>
  <c r="E102" i="9"/>
  <c r="D103" i="9"/>
  <c r="C103" i="9"/>
  <c r="B103" i="9"/>
  <c r="D101" i="8"/>
  <c r="C101" i="8"/>
  <c r="B101" i="8"/>
  <c r="C102" i="4"/>
  <c r="B102" i="4"/>
  <c r="A82" i="6" l="1"/>
  <c r="B81" i="6"/>
  <c r="D81" i="6"/>
  <c r="C81" i="6"/>
  <c r="A80" i="11"/>
  <c r="C79" i="11"/>
  <c r="B79" i="11"/>
  <c r="A101" i="7"/>
  <c r="E101" i="7" s="1"/>
  <c r="D100" i="7"/>
  <c r="E102" i="12"/>
  <c r="B103" i="12"/>
  <c r="A104" i="12"/>
  <c r="D104" i="12" s="1"/>
  <c r="C103" i="12"/>
  <c r="E103" i="12" s="1"/>
  <c r="C100" i="7"/>
  <c r="B100" i="7"/>
  <c r="E103" i="9"/>
  <c r="K8" i="9"/>
  <c r="L8" i="9"/>
  <c r="D104" i="9"/>
  <c r="C104" i="9"/>
  <c r="B104" i="9"/>
  <c r="J8" i="9"/>
  <c r="I8" i="9"/>
  <c r="B102" i="8"/>
  <c r="D102" i="8"/>
  <c r="C102" i="8"/>
  <c r="B103" i="4"/>
  <c r="C103" i="4"/>
  <c r="A83" i="6" l="1"/>
  <c r="C82" i="6"/>
  <c r="B82" i="6"/>
  <c r="D82" i="6"/>
  <c r="A81" i="11"/>
  <c r="C80" i="11"/>
  <c r="B80" i="11"/>
  <c r="A102" i="7"/>
  <c r="E102" i="7" s="1"/>
  <c r="D101" i="7"/>
  <c r="B104" i="12"/>
  <c r="K7" i="12"/>
  <c r="K8" i="12" s="1"/>
  <c r="J7" i="12"/>
  <c r="J8" i="12" s="1"/>
  <c r="L7" i="12"/>
  <c r="L8" i="12" s="1"/>
  <c r="H7" i="12"/>
  <c r="H8" i="12" s="1"/>
  <c r="I7" i="12"/>
  <c r="I8" i="12" s="1"/>
  <c r="C104" i="12"/>
  <c r="E104" i="12" s="1"/>
  <c r="B101" i="7"/>
  <c r="C101" i="7"/>
  <c r="H8" i="9"/>
  <c r="E104" i="9"/>
  <c r="C103" i="8"/>
  <c r="B103" i="8"/>
  <c r="D103" i="8"/>
  <c r="C104" i="4"/>
  <c r="B104" i="4"/>
  <c r="A84" i="6" l="1"/>
  <c r="D83" i="6"/>
  <c r="C83" i="6"/>
  <c r="B83" i="6"/>
  <c r="A82" i="11"/>
  <c r="B81" i="11"/>
  <c r="C81" i="11"/>
  <c r="A103" i="7"/>
  <c r="E103" i="7" s="1"/>
  <c r="D102" i="7"/>
  <c r="B102" i="7"/>
  <c r="C102" i="7"/>
  <c r="D104" i="8"/>
  <c r="C104" i="8"/>
  <c r="B104" i="8"/>
  <c r="G8" i="8"/>
  <c r="J8" i="8"/>
  <c r="I8" i="8"/>
  <c r="H8" i="8"/>
  <c r="A85" i="6" l="1"/>
  <c r="C84" i="6"/>
  <c r="B84" i="6"/>
  <c r="D84" i="6"/>
  <c r="A83" i="11"/>
  <c r="B82" i="11"/>
  <c r="C82" i="11"/>
  <c r="A104" i="7"/>
  <c r="D103" i="7"/>
  <c r="C103" i="7"/>
  <c r="B103" i="7"/>
  <c r="A86" i="6" l="1"/>
  <c r="C85" i="6"/>
  <c r="B85" i="6"/>
  <c r="D85" i="6"/>
  <c r="A84" i="11"/>
  <c r="C83" i="11"/>
  <c r="B83" i="11"/>
  <c r="L7" i="7"/>
  <c r="L8" i="7" s="1"/>
  <c r="I7" i="7"/>
  <c r="I8" i="7" s="1"/>
  <c r="E104" i="7"/>
  <c r="D104" i="7"/>
  <c r="H7" i="7"/>
  <c r="H8" i="7" s="1"/>
  <c r="K7" i="7"/>
  <c r="K8" i="7" s="1"/>
  <c r="J7" i="7"/>
  <c r="J8" i="7" s="1"/>
  <c r="C104" i="7"/>
  <c r="B104" i="7"/>
  <c r="A87" i="6" l="1"/>
  <c r="D86" i="6"/>
  <c r="C86" i="6"/>
  <c r="B86" i="6"/>
  <c r="A85" i="11"/>
  <c r="C84" i="11"/>
  <c r="B84" i="11"/>
  <c r="A88" i="6" l="1"/>
  <c r="B87" i="6"/>
  <c r="D87" i="6"/>
  <c r="C87" i="6"/>
  <c r="A86" i="11"/>
  <c r="B85" i="11"/>
  <c r="C85" i="11"/>
  <c r="A89" i="6" l="1"/>
  <c r="B88" i="6"/>
  <c r="D88" i="6"/>
  <c r="C88" i="6"/>
  <c r="A87" i="11"/>
  <c r="B86" i="11"/>
  <c r="C86" i="11"/>
  <c r="A90" i="6" l="1"/>
  <c r="D89" i="6"/>
  <c r="C89" i="6"/>
  <c r="B89" i="6"/>
  <c r="A88" i="11"/>
  <c r="B87" i="11"/>
  <c r="C87" i="11"/>
  <c r="A91" i="6" l="1"/>
  <c r="D90" i="6"/>
  <c r="B90" i="6"/>
  <c r="C90" i="6"/>
  <c r="A89" i="11"/>
  <c r="B88" i="11"/>
  <c r="C88" i="11"/>
  <c r="A92" i="6" l="1"/>
  <c r="C91" i="6"/>
  <c r="B91" i="6"/>
  <c r="D91" i="6"/>
  <c r="A90" i="11"/>
  <c r="B89" i="11"/>
  <c r="C89" i="11"/>
  <c r="A93" i="6" l="1"/>
  <c r="C92" i="6"/>
  <c r="B92" i="6"/>
  <c r="D92" i="6"/>
  <c r="A91" i="11"/>
  <c r="B90" i="11"/>
  <c r="C90" i="11"/>
  <c r="A94" i="6" l="1"/>
  <c r="B93" i="6"/>
  <c r="C93" i="6"/>
  <c r="D93" i="6"/>
  <c r="A92" i="11"/>
  <c r="C91" i="11"/>
  <c r="B91" i="11"/>
  <c r="A95" i="6" l="1"/>
  <c r="C94" i="6"/>
  <c r="B94" i="6"/>
  <c r="D94" i="6"/>
  <c r="A93" i="11"/>
  <c r="B92" i="11"/>
  <c r="C92" i="11"/>
  <c r="A96" i="6" l="1"/>
  <c r="C95" i="6"/>
  <c r="D95" i="6"/>
  <c r="B95" i="6"/>
  <c r="A94" i="11"/>
  <c r="C93" i="11"/>
  <c r="B93" i="11"/>
  <c r="A97" i="6" l="1"/>
  <c r="B96" i="6"/>
  <c r="D96" i="6"/>
  <c r="C96" i="6"/>
  <c r="A95" i="11"/>
  <c r="C94" i="11"/>
  <c r="B94" i="11"/>
  <c r="A98" i="6" l="1"/>
  <c r="C97" i="6"/>
  <c r="B97" i="6"/>
  <c r="D97" i="6"/>
  <c r="A96" i="11"/>
  <c r="B95" i="11"/>
  <c r="C95" i="11"/>
  <c r="A99" i="6" l="1"/>
  <c r="C98" i="6"/>
  <c r="B98" i="6"/>
  <c r="D98" i="6"/>
  <c r="A97" i="11"/>
  <c r="C96" i="11"/>
  <c r="B96" i="11"/>
  <c r="A100" i="6" l="1"/>
  <c r="B99" i="6"/>
  <c r="D99" i="6"/>
  <c r="C99" i="6"/>
  <c r="A98" i="11"/>
  <c r="C97" i="11"/>
  <c r="B97" i="11"/>
  <c r="A101" i="6" l="1"/>
  <c r="B100" i="6"/>
  <c r="C100" i="6"/>
  <c r="D100" i="6"/>
  <c r="A99" i="11"/>
  <c r="B98" i="11"/>
  <c r="C98" i="11"/>
  <c r="A102" i="6" l="1"/>
  <c r="B101" i="6"/>
  <c r="D101" i="6"/>
  <c r="C101" i="6"/>
  <c r="A100" i="11"/>
  <c r="B99" i="11"/>
  <c r="C99" i="11"/>
  <c r="A103" i="6" l="1"/>
  <c r="B102" i="6"/>
  <c r="D102" i="6"/>
  <c r="C102" i="6"/>
  <c r="A101" i="11"/>
  <c r="C100" i="11"/>
  <c r="B100" i="11"/>
  <c r="A104" i="6" l="1"/>
  <c r="B103" i="6"/>
  <c r="D103" i="6"/>
  <c r="C103" i="6"/>
  <c r="A102" i="11"/>
  <c r="C101" i="11"/>
  <c r="B101" i="11"/>
  <c r="J7" i="6" l="1"/>
  <c r="J8" i="6" s="1"/>
  <c r="H7" i="6"/>
  <c r="H8" i="6" s="1"/>
  <c r="G7" i="6"/>
  <c r="G8" i="6" s="1"/>
  <c r="I7" i="6"/>
  <c r="I8" i="6" s="1"/>
  <c r="C104" i="6"/>
  <c r="B104" i="6"/>
  <c r="D104" i="6"/>
  <c r="A103" i="11"/>
  <c r="B102" i="11"/>
  <c r="C102" i="11"/>
  <c r="A104" i="11" l="1"/>
  <c r="B103" i="11"/>
  <c r="C103" i="11"/>
  <c r="F7" i="11" l="1"/>
  <c r="F8" i="11" s="1"/>
  <c r="G7" i="11"/>
  <c r="G8" i="11" s="1"/>
  <c r="H7" i="11"/>
  <c r="H8" i="11" s="1"/>
  <c r="B104" i="11"/>
  <c r="C104" i="11"/>
</calcChain>
</file>

<file path=xl/sharedStrings.xml><?xml version="1.0" encoding="utf-8"?>
<sst xmlns="http://schemas.openxmlformats.org/spreadsheetml/2006/main" count="473" uniqueCount="219">
  <si>
    <t>Ano</t>
  </si>
  <si>
    <t>Matriculados</t>
  </si>
  <si>
    <t>Inscritos</t>
  </si>
  <si>
    <t>Vagas</t>
  </si>
  <si>
    <t>Ingressos</t>
  </si>
  <si>
    <t>Egressos</t>
  </si>
  <si>
    <t>Fonte</t>
  </si>
  <si>
    <t>RAIS</t>
  </si>
  <si>
    <t>INEP</t>
  </si>
  <si>
    <t>PrimEmprego</t>
  </si>
  <si>
    <t>VincAtivos</t>
  </si>
  <si>
    <t>NumCursos</t>
  </si>
  <si>
    <t>Inflacao</t>
  </si>
  <si>
    <t>Calculado</t>
  </si>
  <si>
    <t>RemReal</t>
  </si>
  <si>
    <t>SaldoEmpr</t>
  </si>
  <si>
    <t>RemNominal</t>
  </si>
  <si>
    <t>B</t>
  </si>
  <si>
    <t>D</t>
  </si>
  <si>
    <t>C</t>
  </si>
  <si>
    <t>E</t>
  </si>
  <si>
    <t>F</t>
  </si>
  <si>
    <t>G</t>
  </si>
  <si>
    <t>I</t>
  </si>
  <si>
    <t>H</t>
  </si>
  <si>
    <t>J</t>
  </si>
  <si>
    <t>K</t>
  </si>
  <si>
    <t>L</t>
  </si>
  <si>
    <t>M</t>
  </si>
  <si>
    <t>N</t>
  </si>
  <si>
    <t>-</t>
  </si>
  <si>
    <t>DADOS</t>
  </si>
  <si>
    <t>REF. GRÁFICO</t>
  </si>
  <si>
    <t>Ini. S.</t>
  </si>
  <si>
    <t>Fim S.</t>
  </si>
  <si>
    <t>Série</t>
  </si>
  <si>
    <t>Nome P.</t>
  </si>
  <si>
    <t>Nome</t>
  </si>
  <si>
    <t>SaldoAcum</t>
  </si>
  <si>
    <t>O</t>
  </si>
  <si>
    <t>gbA</t>
  </si>
  <si>
    <t>gbB</t>
  </si>
  <si>
    <t>gbC</t>
  </si>
  <si>
    <t>gbD</t>
  </si>
  <si>
    <t>gaA</t>
  </si>
  <si>
    <t>gaB</t>
  </si>
  <si>
    <t>gaC</t>
  </si>
  <si>
    <t>EvRemReal</t>
  </si>
  <si>
    <t>EvRRealAcum</t>
  </si>
  <si>
    <t>gcA</t>
  </si>
  <si>
    <t>gcB</t>
  </si>
  <si>
    <t>gcC</t>
  </si>
  <si>
    <t>gcD</t>
  </si>
  <si>
    <t>PctNPre</t>
  </si>
  <si>
    <t>PctNpre</t>
  </si>
  <si>
    <t>gdA</t>
  </si>
  <si>
    <t>gdB</t>
  </si>
  <si>
    <t>gdC</t>
  </si>
  <si>
    <t>gdD</t>
  </si>
  <si>
    <t>Média Número de Anos para Graduação no Curso:</t>
  </si>
  <si>
    <t>AnoEntrou</t>
  </si>
  <si>
    <t>P</t>
  </si>
  <si>
    <t>Q</t>
  </si>
  <si>
    <t>R</t>
  </si>
  <si>
    <t>S</t>
  </si>
  <si>
    <t>PctNConc</t>
  </si>
  <si>
    <t>geA</t>
  </si>
  <si>
    <t>geB</t>
  </si>
  <si>
    <t>geC</t>
  </si>
  <si>
    <t>geD</t>
  </si>
  <si>
    <t>geE</t>
  </si>
  <si>
    <t>gfA</t>
  </si>
  <si>
    <t>gfB</t>
  </si>
  <si>
    <t>gfC</t>
  </si>
  <si>
    <t>AnoAnterior</t>
  </si>
  <si>
    <t>Ano Anterior (Egresso vs Primeiro Emprego):</t>
  </si>
  <si>
    <t>ggA</t>
  </si>
  <si>
    <t>ggB</t>
  </si>
  <si>
    <t>ggC</t>
  </si>
  <si>
    <t>ggD</t>
  </si>
  <si>
    <t>ggE</t>
  </si>
  <si>
    <t>T</t>
  </si>
  <si>
    <t>Vinculos Ativos</t>
  </si>
  <si>
    <t>Rem Real (R$)</t>
  </si>
  <si>
    <t>1º Emprego</t>
  </si>
  <si>
    <t>Rem. Real</t>
  </si>
  <si>
    <t>Saldo Acumulado</t>
  </si>
  <si>
    <t>% não preenchimento</t>
  </si>
  <si>
    <t>gcE</t>
  </si>
  <si>
    <t>Razão de absorção</t>
  </si>
  <si>
    <t>MATRÍCULAS</t>
  </si>
  <si>
    <t>ANO</t>
  </si>
  <si>
    <t>CURSO</t>
  </si>
  <si>
    <t>FEM.</t>
  </si>
  <si>
    <t>MASC.</t>
  </si>
  <si>
    <t>TOT.</t>
  </si>
  <si>
    <t>INSCRIÇÕES</t>
  </si>
  <si>
    <t>INGRESSOS</t>
  </si>
  <si>
    <t>Admissões</t>
  </si>
  <si>
    <t>Desligamentos</t>
  </si>
  <si>
    <t>Número de admissões no mercado de trabalho formal no ano</t>
  </si>
  <si>
    <t>Número de desligamentos no mercado de trabalho formal no ano</t>
  </si>
  <si>
    <t>Número de admissões por primeiro emprego</t>
  </si>
  <si>
    <t>Remuneração mensal nominal média no ano, em Reais</t>
  </si>
  <si>
    <t>Número de cursos de graduação</t>
  </si>
  <si>
    <t>Número de matriculados em cursos de graduação no ano</t>
  </si>
  <si>
    <t>Número de inscritos do vestibular no ano</t>
  </si>
  <si>
    <t>Número de vagas em cursos de graduação no ano</t>
  </si>
  <si>
    <t>Número de ingressos nos cursos de graduação no ano</t>
  </si>
  <si>
    <t>Número de egressos dos cursos de graduação no ano</t>
  </si>
  <si>
    <t>Saldo de empregos em relação ao ano anterior</t>
  </si>
  <si>
    <t>RazaoAbsor</t>
  </si>
  <si>
    <t>Nome da variável</t>
  </si>
  <si>
    <t>Descrição</t>
  </si>
  <si>
    <t>RazInscVag</t>
  </si>
  <si>
    <t>Saldo de admissões e desligamentos de empregos acumulado</t>
  </si>
  <si>
    <t>Evolução, em %, da remuneração real, em relação ao ano anterior</t>
  </si>
  <si>
    <t>Evolução, em %, da remuneração real, acumulada</t>
  </si>
  <si>
    <t>Percentual de não preenchimento de vagas nos cursos de graduação</t>
  </si>
  <si>
    <t>Razão de absorção no mercado de trabalho formal</t>
  </si>
  <si>
    <t>Razão de Inscritos no vestibular por vaga nos cursos de graduação</t>
  </si>
  <si>
    <t>Cálculo</t>
  </si>
  <si>
    <t xml:space="preserve">Remuneração mensal nominal média no ano real, em Reais </t>
  </si>
  <si>
    <t>Remuneração mensal nominal média no ano, em Reais, inflacionada pelo Índice de Preços ao Consumidor Amplo (IPCA) tendo como referência o ano de 2014.</t>
  </si>
  <si>
    <t>Indicador calculado a partir dos dados básicos da RAIS e ou do INEP.</t>
  </si>
  <si>
    <t>Relação Anual de Informações Sociais (RAIS) do Ministério do Trabalho e Emprego (MTE).</t>
  </si>
  <si>
    <t>Planilha</t>
  </si>
  <si>
    <t>Legenda</t>
  </si>
  <si>
    <t>Período inicial dos dados</t>
  </si>
  <si>
    <t>Período final dos dados</t>
  </si>
  <si>
    <t>Dados</t>
  </si>
  <si>
    <t>ga</t>
  </si>
  <si>
    <t>gb</t>
  </si>
  <si>
    <t>gc</t>
  </si>
  <si>
    <t>gd</t>
  </si>
  <si>
    <t>ge</t>
  </si>
  <si>
    <t>gf</t>
  </si>
  <si>
    <t>gg</t>
  </si>
  <si>
    <t>gh</t>
  </si>
  <si>
    <t>Resumo</t>
  </si>
  <si>
    <t>Pirâmide</t>
  </si>
  <si>
    <r>
      <t xml:space="preserve">Nº de profissionais ativos em 2016 </t>
    </r>
    <r>
      <rPr>
        <b/>
        <vertAlign val="superscript"/>
        <sz val="11"/>
        <color theme="1"/>
        <rFont val="Calibri"/>
        <family val="2"/>
        <scheme val="minor"/>
      </rPr>
      <t>A</t>
    </r>
  </si>
  <si>
    <r>
      <t xml:space="preserve">Razão de médicos por mil habitantes </t>
    </r>
    <r>
      <rPr>
        <b/>
        <vertAlign val="superscript"/>
        <sz val="11"/>
        <color theme="1"/>
        <rFont val="Calibri"/>
        <family val="2"/>
        <scheme val="minor"/>
      </rPr>
      <t>B</t>
    </r>
  </si>
  <si>
    <r>
      <t xml:space="preserve">Nº de postos de trabalho no SUS em 2015 </t>
    </r>
    <r>
      <rPr>
        <b/>
        <vertAlign val="superscript"/>
        <sz val="11"/>
        <color theme="1"/>
        <rFont val="Calibri"/>
        <family val="2"/>
        <scheme val="minor"/>
      </rPr>
      <t>C</t>
    </r>
  </si>
  <si>
    <r>
      <t xml:space="preserve">Nº de vínculos formais de emprego em 2015 </t>
    </r>
    <r>
      <rPr>
        <b/>
        <vertAlign val="superscript"/>
        <sz val="11"/>
        <color theme="1"/>
        <rFont val="Calibri"/>
        <family val="2"/>
        <scheme val="minor"/>
      </rPr>
      <t>D</t>
    </r>
  </si>
  <si>
    <r>
      <t xml:space="preserve">Nº de vagas em cursos de graduação em 2014 </t>
    </r>
    <r>
      <rPr>
        <b/>
        <vertAlign val="superscript"/>
        <sz val="11"/>
        <color theme="1"/>
        <rFont val="Calibri"/>
        <family val="2"/>
        <scheme val="minor"/>
      </rPr>
      <t>E</t>
    </r>
  </si>
  <si>
    <t>A. Conselho Federal de Medicina;</t>
  </si>
  <si>
    <t>B. Razão calculada de acordo com a estimativa populacional do IBGE de 2016;</t>
  </si>
  <si>
    <t>C. Número de vínculos de profissionais com o Sistema Único de Saúde (SUS), tanto em serviços próprios quanto em privados conveniados, de acordo com o Cadastro Nacional de Estabelecimentos de Saúde do Ministério da Saúde (CNES/MS) de dezembro de 2015;</t>
  </si>
  <si>
    <t>D. Número de vínculos de emprego ativos em 31 de dezembro de 2015 e da correspondente remuneração média do ano, segundo a Relação Anual de Informações Sociais do Ministério do Trabalho e Emprego (RAIS/MTE);</t>
  </si>
  <si>
    <t>E. Número de vagas nos cursos de graduação de acordo com o Censo da Educação Superior do Instituto Nacional de Estudos e Pesquisas Educacionais Anísio Teixeira do Ministério da Educação (INEP/MEC) de 2014;</t>
  </si>
  <si>
    <t>Resumo dos dados de dimensionamento de médicos no Brasil.</t>
  </si>
  <si>
    <t>Profissão</t>
  </si>
  <si>
    <t>Medicina</t>
  </si>
  <si>
    <t>Fontes</t>
  </si>
  <si>
    <t>Este arquivo contém um conjunto de dados históricos sobre oferta e demanda da profissão no Brasil. Os dados de oferta foram obtidos do Censo da Educação Superior (CES) do Instituto Nacional de Estudos e Pesquisas Educacionais Anísio Teixeira (INEP) e os de demanda da Relação Anual de Informações Sociais (RAIS) do Ministério do Trabalho e Emprego (MTE). Adicionalmente, são apresentados números sobre o número de profissionais e sua composição demográfica derivado de outras fontes.</t>
  </si>
  <si>
    <t>*Relação, em percentual, entre o número de ingressos e vagas.</t>
  </si>
  <si>
    <t>Fonte: Estação de Pesquisa de Sinais de Mercado (EPSM) a partir dos dados do Censo da Educação Superior do INEP (1991-2014).</t>
  </si>
  <si>
    <r>
      <t>*Relação, em percentual, entre o número de egressos no ano</t>
    </r>
    <r>
      <rPr>
        <i/>
        <sz val="11"/>
        <color rgb="FF000000"/>
        <rFont val="Calibri"/>
        <family val="2"/>
        <scheme val="minor"/>
      </rPr>
      <t xml:space="preserve"> i+6</t>
    </r>
    <r>
      <rPr>
        <sz val="11"/>
        <color rgb="FF000000"/>
        <rFont val="Calibri"/>
        <family val="2"/>
        <scheme val="minor"/>
      </rPr>
      <t xml:space="preserve"> e o número de ingressos no ano </t>
    </r>
    <r>
      <rPr>
        <i/>
        <sz val="11"/>
        <color rgb="FF000000"/>
        <rFont val="Calibri"/>
        <family val="2"/>
        <scheme val="minor"/>
      </rPr>
      <t>i</t>
    </r>
    <r>
      <rPr>
        <sz val="11"/>
        <color rgb="FF000000"/>
        <rFont val="Calibri"/>
        <family val="2"/>
        <scheme val="minor"/>
      </rPr>
      <t>.</t>
    </r>
  </si>
  <si>
    <t>*Razão entre o número de egressos no ano e o número de admissões por primeiro emprego no ano seguinte.</t>
  </si>
  <si>
    <t>Fonte: Estação de Pesquisa de Sinais de Mercado (EPSM) a partir dos dados do Censo da Educação Superior do INEP (1993-2013) e da Relação Anual de Informações Sociais do MTE (1994-2014).</t>
  </si>
  <si>
    <t>*A preços de 2014, corrigidos pelo Índice de Preços ao Consumidor Amplo (IPCA).</t>
  </si>
  <si>
    <t>Fonte: elaboração própria a partir da Relação Anual de Informações Sociais do MTE (2002-2014).</t>
  </si>
  <si>
    <t>Fonte: elaboração própria a partir da Relação Anual de Informações Sociais do MTE (1991-2014).</t>
  </si>
  <si>
    <t>*Valor acumulado do saldo entre o número de admissões e de desligamentos.</t>
  </si>
  <si>
    <t>Fonte: Estação de Pesquisa de Sinais de Mercado (EPSM) a partir dos dados do Censo da Educação Superior do INEP (2001-2013) e da Relação Anual de Informações Sociais do MTE (2002-2014).</t>
  </si>
  <si>
    <t>*Acumulado do incremento, em percentual, da remuneração média nominal dos vínculos formais de emprego ativos em 31 de dezembro, tendo como ponto inicial (valor 0) o ano de 2002. A remuneração utilizada para o cálculo está a preços de 2014, corrigidos pelo Índice de Preços ao Consumidor Amplo (IPCA).</t>
  </si>
  <si>
    <t>Fonte: Estação de Pesquisa de Sinais de Mercado (EPSM) a partir do Censo Demográfico do IBGE (2010).</t>
  </si>
  <si>
    <t>Pirâmide etária de médicos ativos*. Brasil, 2010.</t>
  </si>
  <si>
    <t>*Indivíduos entrevistados com formação de nível superior em medicina e ou ocupados como médicos na semana de referência do Censo Demográfico 2010, que estavam economicamente ativos (ocupados ou desocupados).</t>
  </si>
  <si>
    <t>GRÁFICO D - Evolução no número de vagas, ingressos e % de não preenchimento de vagas*. Brasil, 1991 a 2014.</t>
  </si>
  <si>
    <t>Evolução no nº de ingressos, de egressos seis anos depois e do % de não concluintes no tempo previsto</t>
  </si>
  <si>
    <t>Evolução do nº de vínculos formais de emprego ativos e da remuneração nominal média real</t>
  </si>
  <si>
    <t>Evolução do nº de admissões e desligamentos dos vínculos formais de emprego e do saldo acumulado</t>
  </si>
  <si>
    <t>Evolução no nº de vagas, ingressos e % de não preenchimento de vagas</t>
  </si>
  <si>
    <t>Evolução no nº de egressos dos cursos no ano, de admissões por 1º emprego no ano seguinte e da razão de absorção</t>
  </si>
  <si>
    <t>Evolução no nº de egressos dos cursos no ano, de admissões por 1º emprego no ano seguinte e do incremento acumulado da remuneração real</t>
  </si>
  <si>
    <t>Valor acumulado, ano a ano, do saldo entre o número de admissões e de desligamentos.</t>
  </si>
  <si>
    <t>Acumulado do incremento, em percentual, da remuneração média nominal real dos vínculos formais de emprego ativos em 31 de dezembro.</t>
  </si>
  <si>
    <t>Percentual de não conclusão do curso no tempo previsto de formação</t>
  </si>
  <si>
    <t>W</t>
  </si>
  <si>
    <t>GRÁFICO E - Evolução no nº de ingressos, de egressos seis anos depois e do % de não concluintes no tempo previsto*. Brasil, 1991/96 a 2009/14.</t>
  </si>
  <si>
    <t>GRÁFICO G - Evolução no número de egressos dos cursos no ano, de admissões por primeiro emprego no ano seguinte e da razão de absorção*. Brasil, 1993/94 a 2013/14.</t>
  </si>
  <si>
    <t>GRÁFICO A - Evolução do número de vínculos formais de emprego ativos e da remuneração nominal média real*. Brasil, 2002 a 2014.</t>
  </si>
  <si>
    <t>GRÁFICO B - Evolução do número de admissões e desligamentos dos vínculos formais de emprego e do saldo acumulado*. Brasil, 1991 a 2014.</t>
  </si>
  <si>
    <t>GRÁFICO C - Evolução no número de egressos dos cursos no ano, de admissões por primeiro emprego no ano seguinte e do incremento acumulado da remuneração nominal média real*. Brasil, 2001/02 a 2013/14.</t>
  </si>
  <si>
    <t>U</t>
  </si>
  <si>
    <t>V</t>
  </si>
  <si>
    <t>Razão inscrito por vaga</t>
  </si>
  <si>
    <t>*Relação entre o número de inscritos no vestibular e o número de vagas.</t>
  </si>
  <si>
    <t>GRÁFICO F - Evolução no nº de vagas e da razão de candidatos por vaga*. Brasil, 1991 a 2014.</t>
  </si>
  <si>
    <t>Número de vínculos formais de emprego ativos em 31 de dezembro do ano</t>
  </si>
  <si>
    <t>(Número de vínculos formais de emprego ativos no ano i+1) - (Número de vínculos formais de emprego ativos no ano i)</t>
  </si>
  <si>
    <t>(Número de egressos no ano i+6) / (Número de ingressos no ano i) X 100</t>
  </si>
  <si>
    <t>(Número de egressos no ano i) / (Número de admissões por primeiro emprego no ano i+1)</t>
  </si>
  <si>
    <t>(Número de inscritos no vestibular) / (Número de vagas)</t>
  </si>
  <si>
    <t>Incremento em relação ao ano anterior, em percentual, da remuneração média nominal real dos vínculos formais de emprego ativos em 31 de dezembro.</t>
  </si>
  <si>
    <t>Censo da Educação Sup.erior (CES) do Instituto Nacional de Estudos e Pesquisas Educacionais Anísio Teixeira (INEP)</t>
  </si>
  <si>
    <t>Elaborado pela Estação de Pesquisa de Sinais de Mercado (EPSM) do Núcleo de Educação em Saúde Coletiva (NESCON) da Faculdade de Medicina (FM) da Universidade Federal de Minas Gerais (UFMG).</t>
  </si>
  <si>
    <t>Evolução no nº de vagas e da razão de candidatos por vaga</t>
  </si>
  <si>
    <t>CES</t>
  </si>
  <si>
    <t>Censo Demográfico</t>
  </si>
  <si>
    <t>A Relação Anual de Informações Sociais é um registro administrativo do Ministério do Trabalho e Emprego, de âmbito nacional e periodicidade anual. É considerado o Censo do mercado formal brasileiro. Os dados são prestados por todos os estabelecimentos empregadores do país que devem declarar os empregos de celetistas (empregados sob o regime da CLT); servidores da Administração Pública; trabalhadores temporários ou com Contrato de Trabalho de Prazo Determinado, de acordo com as legislações específicas dos estados e municípios; entre outros. Os dados são desagregáveis até o nível geográfico municipal. Estão acessíveis por meio de consulta a um sistema online de geração de tabelas ou por meio de solicitação especial feita ao MTE.
A partir da análise dos dados da RAIS, é possível conhecer, de forma descritiva, o estoque de vínculos formais de emprego ativos em 31 de dezembro de cada ano segundo sexo, faixa etária e graus de escolaridade do empregado, além de características gerais do trabalho como rendimentos (em dezembro e média anual), tempo de serviço, tipo de vínculo, atividade econômica segundo a Classificação Nacional de Atividades Econômicas (CNAE), ocupação segundo a Classificação Brasileira de Ocupações (CBO), horas semanais contratadas, natureza jurídica do estabelecimento, entre outros. Além do estoque de empregos, dispõe-se também dos fluxos de mercado de trabalho por tipo de admissão e causa do desligamento. Em suma, os dados da RAIS permitem dimensionar a estrutura e a dinâmica desse segmento do mercado de trabalho para a totalidade das atividades econômicas em todo o Brasil.
A utilização da RAIS para análise de RHS tem sido de extrema importância, uma vez que os empregos no setor saúde já representam em torno de 11% da economia formal. Do ponto de vista metodológico, faz-se necessário cotejar informações referentes ao emprego em saúde, o que é feito através do recorte das atividades econômicas, profissões e ocupações da área. O uso da RAIS, nesse sentido, é limitado, pois está sujeito aos problemas de definição de algumas atividades e de compatibilização taxonômica de algumas ocupações entre diferentes períodos de sua série histórica. Além disso, também é limitado por se restringir ao mercado formal.</t>
  </si>
  <si>
    <t xml:space="preserve">O Censo da Educação Superior de responsabilidade do Instituto Nacional de Estudos e Pesquisas Educacionais Anísio Teixeira do Ministério da Educação (INEP/MEC) é um levantamento anual composto por uma série de dados que tecem uma radiografia sobre esse nível de ensino no Brasil. Com base nesse conjunto de dados, apresentados de maneira detalhada, o levantamento oferece aos gestores de políticas educacionais, responsáveis pelas Instituições de Ensino Superior (IES) e pesquisadores uma visão das tendências de um nível de ensino em processo de expansão e diversificação. O Censo reúne, entre outros, dados sobre as IES em suas diferentes formas de organização acadêmica e categorias administrativas; os cursos de graduação presenciais ou à distância; os cursos sequenciais; as vagas oferecidas; as inscrições; as matrículas; os ingressos e concluintes, além de informações sobre as funções docentes. Para cada uma dessas unidades analíticas, os dados são desagregáveis por grande região, UF e municípios, podendo ainda ser analisados por IES e curso. </t>
  </si>
  <si>
    <t>O Censo Demográfico do Instituto Brasileiro de Geografia e Estatística (IBGE) é um levantamento decenal que abrange a totalidade dos domicílios brasileiros e seus respectivos moradores. O conteúdo do Censo contém informações sobre habitação, trabalho e rendimentos, aspectos educacionais e demográficos, como migração e fecundidade. O levantamento é divido entre dados básicos coletados na totalidade da população e dados mais detalhados coletados em uma amostra probabilística. O Censo possui abrangência geográfica para o Brasil, grandes regiões, Unidades da Federação, Regiões Metropolitanas, municípios e setores censitários. A identificação das profissões de saúde no Censo foi feita a partir dos dados da amostra do Censo, seguindo dois critérios: (i) se o residente no país possuía graduação no curso equivalente à profissão de acordo com o último curso superior de graduação concluído; e ou (ii) se o morador residente estava ocupado no trabalho principal da semana de referência em ocupação equivalente à da profissão. Os critérios podem ser ou não coincidentes, isto é, um mesmo indivíduo pode possuir formação na profissão, mas não estar em ocupação equivalente, e vice-versa, estar ocupado na profissão sem que tenha sido informada a graduação correspondente. Em alguns casos, a identificação ocorreu apenas pelo critério ocupacional, tendo em vista a ausência do curso de formação correspondente na classificação adotada pelo IBGE. Em outros casos ainda, não foi possível identificar as profissões por nenhum dos dois critérios, já que também se verificou ausência de categoria na classificação ocupacional.</t>
  </si>
  <si>
    <t>VAGAS</t>
  </si>
  <si>
    <t>IES Privadas</t>
  </si>
  <si>
    <t>IES Públicas</t>
  </si>
  <si>
    <t>Fonte: Sistema de Indicadores das Graduações em Saúde (SIGRAS) da Estação de Trabalho do IMS/UERJ</t>
  </si>
  <si>
    <t>(Número de ingressos) / (Número de vagas) X 100</t>
  </si>
  <si>
    <t>Evolução dos dados de oferta dos cursos de graduação segundo natureza jurídica da IES. Dados obtidos diretamente no Sistema de Indicadores das Graduações em Saúde (SIGRAS) da Estação de Trabalho do IMS/UERJ.</t>
  </si>
  <si>
    <t>Evolução dos dados de oferta dos cursos de graduação segundo natureza jurídica da Instituição de Ensino Superior</t>
  </si>
  <si>
    <t>EGRESSOS</t>
  </si>
  <si>
    <t>Indicadores gerais sobre o número de profissionais no Brasil</t>
  </si>
  <si>
    <t>Pirâmide etária dos profissionais economicamente ativos</t>
  </si>
  <si>
    <t>Série histórica dos dados da RAIS e do CES</t>
  </si>
  <si>
    <t>Descrição das fontes de informação utilizadas</t>
  </si>
  <si>
    <t>Contém legenda das variáveis que constam nas planilhas "Dados" e de "ga" a "gg".</t>
  </si>
  <si>
    <t>Legenda das variáveis que constam nas planilhas "Dados" e de "ga" a "gg".</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</si>
</sst>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
    <numFmt numFmtId="165" formatCode="0.0%"/>
    <numFmt numFmtId="166" formatCode="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9"/>
      <color rgb="FF0000FF"/>
      <name val="Calibri"/>
      <family val="2"/>
      <scheme val="minor"/>
    </font>
    <font>
      <u/>
      <sz val="9"/>
      <color rgb="FF800080"/>
      <name val="Calibri"/>
      <family val="2"/>
      <scheme val="minor"/>
    </font>
    <font>
      <sz val="11"/>
      <color rgb="FF000000"/>
      <name val="Calibri"/>
      <family val="2"/>
      <scheme val="minor"/>
    </font>
    <font>
      <b/>
      <sz val="11"/>
      <color rgb="FFFF0000"/>
      <name val="Calibri"/>
      <family val="2"/>
      <scheme val="minor"/>
    </font>
    <font>
      <b/>
      <sz val="11"/>
      <color rgb="FFC00000"/>
      <name val="Calibri"/>
      <family val="2"/>
      <scheme val="minor"/>
    </font>
    <font>
      <sz val="11"/>
      <name val="Calibri"/>
      <family val="2"/>
      <scheme val="minor"/>
    </font>
    <font>
      <b/>
      <sz val="9"/>
      <name val="Verdana"/>
      <family val="2"/>
    </font>
    <font>
      <sz val="8"/>
      <name val="Verdana"/>
      <family val="2"/>
    </font>
    <font>
      <b/>
      <sz val="11"/>
      <name val="Calibri"/>
      <family val="2"/>
      <scheme val="minor"/>
    </font>
    <font>
      <b/>
      <vertAlign val="superscript"/>
      <sz val="11"/>
      <color theme="1"/>
      <name val="Calibri"/>
      <family val="2"/>
      <scheme val="minor"/>
    </font>
    <font>
      <b/>
      <sz val="11"/>
      <color rgb="FF000000"/>
      <name val="Calibri"/>
      <family val="2"/>
      <scheme val="minor"/>
    </font>
    <font>
      <i/>
      <sz val="11"/>
      <color rgb="FF000000"/>
      <name val="Calibri"/>
      <family val="2"/>
      <scheme val="minor"/>
    </font>
    <font>
      <b/>
      <sz val="22"/>
      <color rgb="FFFF0000"/>
      <name val="Calibri"/>
      <family val="2"/>
      <scheme val="minor"/>
    </font>
    <font>
      <b/>
      <sz val="8"/>
      <name val="Verdana"/>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3" tint="0.39997558519241921"/>
        <bgColor indexed="64"/>
      </patternFill>
    </fill>
    <fill>
      <patternFill patternType="solid">
        <fgColor rgb="FFFFFFFF"/>
        <bgColor indexed="64"/>
      </patternFill>
    </fill>
    <fill>
      <patternFill patternType="solid">
        <fgColor rgb="FFEDF0E9"/>
        <bgColor indexed="64"/>
      </patternFill>
    </fill>
    <fill>
      <patternFill patternType="solid">
        <fgColor theme="0"/>
        <bgColor indexed="64"/>
      </patternFill>
    </fill>
    <fill>
      <patternFill patternType="solid">
        <fgColor theme="6" tint="0.79998168889431442"/>
        <bgColor indexed="64"/>
      </patternFill>
    </fill>
    <fill>
      <patternFill patternType="solid">
        <fgColor theme="5" tint="0.79998168889431442"/>
        <bgColor indexed="64"/>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CECECD"/>
      </bottom>
      <diagonal/>
    </border>
    <border>
      <left style="medium">
        <color rgb="FFCECECD"/>
      </left>
      <right/>
      <top style="medium">
        <color rgb="FFCECECD"/>
      </top>
      <bottom style="medium">
        <color rgb="FFCECECD"/>
      </bottom>
      <diagonal/>
    </border>
    <border>
      <left/>
      <right/>
      <top style="medium">
        <color rgb="FFCECECD"/>
      </top>
      <bottom style="medium">
        <color rgb="FFCECECD"/>
      </bottom>
      <diagonal/>
    </border>
    <border>
      <left/>
      <right style="medium">
        <color rgb="FFCECECD"/>
      </right>
      <top style="medium">
        <color rgb="FFCECECD"/>
      </top>
      <bottom style="medium">
        <color rgb="FFCECECD"/>
      </bottom>
      <diagonal/>
    </border>
    <border>
      <left style="medium">
        <color rgb="FFCECECD"/>
      </left>
      <right style="medium">
        <color rgb="FFCECECD"/>
      </right>
      <top style="medium">
        <color rgb="FFCECECD"/>
      </top>
      <bottom/>
      <diagonal/>
    </border>
    <border>
      <left/>
      <right style="medium">
        <color rgb="FFCECECD"/>
      </right>
      <top style="medium">
        <color rgb="FFCECECD"/>
      </top>
      <bottom/>
      <diagonal/>
    </border>
    <border>
      <left style="medium">
        <color rgb="FFCECECD"/>
      </left>
      <right style="medium">
        <color rgb="FFCECECD"/>
      </right>
      <top style="medium">
        <color rgb="FFCECECD"/>
      </top>
      <bottom style="medium">
        <color rgb="FFCECECD"/>
      </bottom>
      <diagonal/>
    </border>
    <border>
      <left/>
      <right/>
      <top/>
      <bottom style="thin">
        <color indexed="64"/>
      </bottom>
      <diagonal/>
    </border>
    <border>
      <left/>
      <right/>
      <top style="thin">
        <color indexed="64"/>
      </top>
      <bottom/>
      <diagonal/>
    </border>
    <border>
      <left style="medium">
        <color rgb="FFCECECD"/>
      </left>
      <right/>
      <top/>
      <bottom style="medium">
        <color rgb="FFCECECD"/>
      </bottom>
      <diagonal/>
    </border>
    <border>
      <left style="medium">
        <color rgb="FFCECECD"/>
      </left>
      <right style="medium">
        <color rgb="FFCECECD"/>
      </right>
      <top/>
      <bottom style="medium">
        <color rgb="FFCECECD"/>
      </bottom>
      <diagonal/>
    </border>
    <border>
      <left style="medium">
        <color rgb="FFCECECD"/>
      </left>
      <right/>
      <top style="medium">
        <color rgb="FFCECECD"/>
      </top>
      <bottom/>
      <diagonal/>
    </border>
    <border>
      <left/>
      <right/>
      <top style="medium">
        <color rgb="FFCECECD"/>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cellStyleXfs>
  <cellXfs count="205">
    <xf numFmtId="0" fontId="0" fillId="0" borderId="0" xfId="0"/>
    <xf numFmtId="4" fontId="0" fillId="0" borderId="0" xfId="0" applyNumberFormat="1" applyFont="1" applyFill="1" applyBorder="1" applyAlignment="1">
      <alignment horizontal="center" vertical="center" wrapText="1"/>
    </xf>
    <xf numFmtId="0" fontId="0" fillId="0" borderId="0" xfId="0" quotePrefix="1" applyFont="1" applyBorder="1" applyAlignment="1">
      <alignment horizontal="center" vertical="center"/>
    </xf>
    <xf numFmtId="0" fontId="0" fillId="0" borderId="0" xfId="0"/>
    <xf numFmtId="3"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4" fontId="20" fillId="0" borderId="0" xfId="0" applyNumberFormat="1" applyFont="1" applyFill="1" applyBorder="1" applyAlignment="1">
      <alignment horizontal="center" vertical="center" wrapText="1"/>
    </xf>
    <xf numFmtId="0" fontId="0" fillId="0" borderId="0" xfId="0" applyFont="1" applyBorder="1" applyAlignment="1">
      <alignment horizontal="center" vertical="center"/>
    </xf>
    <xf numFmtId="0" fontId="0" fillId="0" borderId="0" xfId="0"/>
    <xf numFmtId="0" fontId="0" fillId="0" borderId="0" xfId="0" applyAlignment="1">
      <alignment horizontal="center" vertical="center"/>
    </xf>
    <xf numFmtId="0" fontId="0" fillId="0" borderId="0" xfId="0" applyFill="1" applyBorder="1" applyAlignment="1">
      <alignment horizontal="center" vertical="center"/>
    </xf>
    <xf numFmtId="164" fontId="0" fillId="0" borderId="0" xfId="0" applyNumberFormat="1" applyFill="1" applyBorder="1" applyAlignment="1">
      <alignment horizontal="center" vertical="center"/>
    </xf>
    <xf numFmtId="1" fontId="0" fillId="0" borderId="0" xfId="0" applyNumberFormat="1" applyFill="1" applyBorder="1" applyAlignment="1">
      <alignment horizontal="center" vertical="center"/>
    </xf>
    <xf numFmtId="2" fontId="0" fillId="0" borderId="0" xfId="0" applyNumberFormat="1" applyFill="1" applyBorder="1" applyAlignment="1">
      <alignment horizontal="center" vertical="center" wrapText="1"/>
    </xf>
    <xf numFmtId="2" fontId="0" fillId="0" borderId="0" xfId="0" applyNumberFormat="1" applyFill="1" applyBorder="1" applyAlignment="1">
      <alignment horizontal="center" vertical="center"/>
    </xf>
    <xf numFmtId="0" fontId="0" fillId="0" borderId="0" xfId="0" quotePrefix="1"/>
    <xf numFmtId="3" fontId="0" fillId="0" borderId="0" xfId="0" applyNumberFormat="1" applyAlignment="1">
      <alignment horizontal="center" vertical="center"/>
    </xf>
    <xf numFmtId="0" fontId="0" fillId="33" borderId="11" xfId="0" applyFill="1" applyBorder="1" applyAlignment="1">
      <alignment horizontal="center"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4" fontId="0" fillId="33" borderId="0" xfId="0" applyNumberFormat="1" applyFill="1" applyBorder="1" applyAlignment="1">
      <alignment horizontal="center" vertical="center"/>
    </xf>
    <xf numFmtId="0" fontId="0" fillId="33" borderId="14" xfId="0" applyFill="1" applyBorder="1" applyAlignment="1">
      <alignment horizontal="center" vertical="center"/>
    </xf>
    <xf numFmtId="0" fontId="0" fillId="33" borderId="0" xfId="0" applyFill="1" applyBorder="1" applyAlignment="1">
      <alignment horizontal="center" vertical="center"/>
    </xf>
    <xf numFmtId="0" fontId="0" fillId="33" borderId="16" xfId="0" applyFill="1" applyBorder="1" applyAlignment="1">
      <alignment horizontal="center" vertical="center"/>
    </xf>
    <xf numFmtId="0" fontId="0" fillId="33" borderId="17" xfId="0" applyFill="1" applyBorder="1" applyAlignment="1">
      <alignment horizontal="center" vertical="center"/>
    </xf>
    <xf numFmtId="0" fontId="16" fillId="33" borderId="10" xfId="0" applyFont="1" applyFill="1" applyBorder="1" applyAlignment="1">
      <alignment horizontal="center" vertical="center"/>
    </xf>
    <xf numFmtId="0" fontId="16" fillId="33" borderId="11" xfId="0" applyFont="1" applyFill="1" applyBorder="1" applyAlignment="1">
      <alignment horizontal="center" vertical="center"/>
    </xf>
    <xf numFmtId="0" fontId="16" fillId="33" borderId="12" xfId="0" applyFont="1" applyFill="1" applyBorder="1" applyAlignment="1">
      <alignment horizontal="center" vertical="center"/>
    </xf>
    <xf numFmtId="0" fontId="0" fillId="0" borderId="0" xfId="0" applyFill="1" applyAlignment="1">
      <alignment horizontal="center" vertical="center"/>
    </xf>
    <xf numFmtId="3" fontId="0" fillId="33" borderId="0" xfId="0" applyNumberFormat="1" applyFont="1" applyFill="1" applyBorder="1" applyAlignment="1">
      <alignment horizontal="center" vertical="center"/>
    </xf>
    <xf numFmtId="0" fontId="0" fillId="0" borderId="0" xfId="0" applyFill="1"/>
    <xf numFmtId="0" fontId="0" fillId="34" borderId="21" xfId="0" applyFill="1" applyBorder="1" applyAlignment="1">
      <alignment horizontal="center" vertical="center"/>
    </xf>
    <xf numFmtId="3" fontId="16" fillId="33" borderId="12" xfId="0" applyNumberFormat="1" applyFont="1" applyFill="1" applyBorder="1" applyAlignment="1">
      <alignment horizontal="center" vertical="center"/>
    </xf>
    <xf numFmtId="3" fontId="0" fillId="33" borderId="14" xfId="0" applyNumberFormat="1" applyFill="1" applyBorder="1" applyAlignment="1">
      <alignment horizontal="center" vertical="center"/>
    </xf>
    <xf numFmtId="165" fontId="0" fillId="0" borderId="0" xfId="0" applyNumberFormat="1" applyAlignment="1">
      <alignment horizontal="center" vertical="center"/>
    </xf>
    <xf numFmtId="165" fontId="16" fillId="33" borderId="12" xfId="0" applyNumberFormat="1" applyFont="1" applyFill="1" applyBorder="1" applyAlignment="1">
      <alignment horizontal="center" vertical="center"/>
    </xf>
    <xf numFmtId="165" fontId="0" fillId="33" borderId="14" xfId="0" applyNumberFormat="1" applyFill="1" applyBorder="1" applyAlignment="1">
      <alignment horizontal="center" vertical="center"/>
    </xf>
    <xf numFmtId="3" fontId="16" fillId="33" borderId="11" xfId="0" applyNumberFormat="1" applyFont="1" applyFill="1" applyBorder="1" applyAlignment="1">
      <alignment horizontal="center" vertical="center"/>
    </xf>
    <xf numFmtId="3" fontId="0" fillId="33" borderId="0" xfId="0" applyNumberFormat="1" applyFill="1" applyBorder="1" applyAlignment="1">
      <alignment horizontal="center" vertical="center"/>
    </xf>
    <xf numFmtId="3" fontId="0" fillId="33" borderId="16" xfId="0" applyNumberFormat="1" applyFill="1" applyBorder="1" applyAlignment="1">
      <alignment horizontal="center" vertical="center"/>
    </xf>
    <xf numFmtId="2" fontId="16" fillId="33" borderId="12" xfId="0" applyNumberFormat="1" applyFont="1" applyFill="1" applyBorder="1" applyAlignment="1">
      <alignment horizontal="center" vertical="center"/>
    </xf>
    <xf numFmtId="0" fontId="0" fillId="33" borderId="10" xfId="0" applyFont="1" applyFill="1" applyBorder="1" applyAlignment="1">
      <alignment horizontal="center" vertical="center"/>
    </xf>
    <xf numFmtId="0" fontId="0" fillId="33" borderId="11" xfId="0" applyFont="1" applyFill="1" applyBorder="1" applyAlignment="1">
      <alignment horizontal="center" vertical="center"/>
    </xf>
    <xf numFmtId="3" fontId="0" fillId="33" borderId="13" xfId="0" applyNumberFormat="1" applyFill="1" applyBorder="1" applyAlignment="1">
      <alignment horizontal="center" vertical="center"/>
    </xf>
    <xf numFmtId="10" fontId="0" fillId="33" borderId="0" xfId="0" applyNumberFormat="1" applyFill="1" applyBorder="1" applyAlignment="1">
      <alignment horizontal="center" vertical="center"/>
    </xf>
    <xf numFmtId="0" fontId="0" fillId="0" borderId="0"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11" xfId="0" applyFont="1" applyFill="1" applyBorder="1" applyAlignment="1">
      <alignment horizontal="center" vertical="center"/>
    </xf>
    <xf numFmtId="0" fontId="0" fillId="0" borderId="13" xfId="0" applyFont="1" applyBorder="1" applyAlignment="1">
      <alignment horizontal="center" vertical="center"/>
    </xf>
    <xf numFmtId="0" fontId="0" fillId="0" borderId="13" xfId="0" applyFont="1" applyFill="1" applyBorder="1" applyAlignment="1">
      <alignment horizontal="center" vertical="center"/>
    </xf>
    <xf numFmtId="4" fontId="0" fillId="0" borderId="0" xfId="0" applyNumberFormat="1" applyBorder="1" applyAlignment="1">
      <alignment horizontal="center"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0" fillId="0" borderId="16" xfId="0" quotePrefix="1" applyFont="1" applyBorder="1" applyAlignment="1">
      <alignment horizontal="center" vertical="center"/>
    </xf>
    <xf numFmtId="0" fontId="0" fillId="33" borderId="15" xfId="0" applyFont="1" applyFill="1" applyBorder="1" applyAlignment="1">
      <alignment horizontal="center" vertical="center"/>
    </xf>
    <xf numFmtId="0" fontId="0" fillId="33" borderId="16" xfId="0" applyFont="1" applyFill="1" applyBorder="1" applyAlignment="1">
      <alignment horizontal="center" vertical="center"/>
    </xf>
    <xf numFmtId="0" fontId="0" fillId="0" borderId="12" xfId="0" applyBorder="1" applyAlignment="1">
      <alignment horizontal="center" vertical="center"/>
    </xf>
    <xf numFmtId="0" fontId="0" fillId="0" borderId="17"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3" fontId="0" fillId="0" borderId="0" xfId="0" applyNumberFormat="1" applyFont="1" applyFill="1" applyBorder="1" applyAlignment="1">
      <alignment horizontal="center" vertical="center" wrapText="1"/>
    </xf>
    <xf numFmtId="3" fontId="0" fillId="0" borderId="0" xfId="0" applyNumberFormat="1" applyBorder="1" applyAlignment="1">
      <alignment horizontal="center" vertical="center"/>
    </xf>
    <xf numFmtId="3" fontId="0" fillId="0" borderId="0" xfId="0" applyNumberFormat="1" applyFont="1" applyFill="1" applyBorder="1" applyAlignment="1">
      <alignment horizontal="center"/>
    </xf>
    <xf numFmtId="3" fontId="0" fillId="0" borderId="0" xfId="0" applyNumberFormat="1" applyFont="1" applyBorder="1" applyAlignment="1">
      <alignment horizontal="center" vertical="center"/>
    </xf>
    <xf numFmtId="0" fontId="0" fillId="0" borderId="0" xfId="0" applyFill="1" applyBorder="1" applyAlignment="1">
      <alignment horizontal="center"/>
    </xf>
    <xf numFmtId="49" fontId="0" fillId="33" borderId="0" xfId="0" applyNumberFormat="1" applyFill="1" applyBorder="1" applyAlignment="1">
      <alignment horizontal="center" vertical="center"/>
    </xf>
    <xf numFmtId="0" fontId="22" fillId="0" borderId="0" xfId="0" applyFont="1" applyAlignment="1">
      <alignment horizontal="left" vertical="center"/>
    </xf>
    <xf numFmtId="0" fontId="0" fillId="33" borderId="13" xfId="0" applyFill="1" applyBorder="1" applyAlignment="1">
      <alignment horizontal="center" vertical="center"/>
    </xf>
    <xf numFmtId="0" fontId="0" fillId="0" borderId="0" xfId="0" applyFont="1" applyBorder="1" applyAlignment="1">
      <alignment horizontal="left" vertical="center"/>
    </xf>
    <xf numFmtId="10" fontId="0" fillId="33" borderId="0" xfId="0" applyNumberFormat="1" applyFill="1" applyBorder="1" applyAlignment="1">
      <alignment horizontal="center"/>
    </xf>
    <xf numFmtId="2" fontId="0" fillId="33" borderId="0" xfId="0" applyNumberFormat="1" applyFill="1" applyBorder="1" applyAlignment="1">
      <alignment horizontal="center" vertical="center"/>
    </xf>
    <xf numFmtId="0" fontId="0" fillId="33" borderId="0" xfId="0" applyFill="1" applyBorder="1" applyAlignment="1">
      <alignment horizontal="center"/>
    </xf>
    <xf numFmtId="0" fontId="0" fillId="33" borderId="0" xfId="0" applyFill="1" applyAlignment="1">
      <alignment horizontal="center" vertical="center"/>
    </xf>
    <xf numFmtId="3" fontId="0" fillId="33" borderId="0" xfId="0" applyNumberFormat="1" applyFill="1" applyAlignment="1">
      <alignment horizontal="center" vertical="center"/>
    </xf>
    <xf numFmtId="165" fontId="0" fillId="33" borderId="0" xfId="0" applyNumberFormat="1" applyFill="1" applyAlignment="1">
      <alignment horizontal="center" vertical="center"/>
    </xf>
    <xf numFmtId="2" fontId="0" fillId="33" borderId="0" xfId="0" applyNumberFormat="1" applyFill="1" applyAlignment="1">
      <alignment horizontal="center" vertical="center"/>
    </xf>
    <xf numFmtId="2" fontId="0" fillId="33" borderId="14" xfId="0" applyNumberFormat="1" applyFill="1" applyBorder="1" applyAlignment="1">
      <alignment horizontal="center" vertical="center"/>
    </xf>
    <xf numFmtId="1" fontId="0" fillId="33" borderId="0" xfId="0" applyNumberFormat="1" applyFill="1" applyAlignment="1">
      <alignment horizontal="center" vertical="center"/>
    </xf>
    <xf numFmtId="0" fontId="0" fillId="33" borderId="13" xfId="0" applyFill="1" applyBorder="1" applyAlignment="1">
      <alignment horizontal="center" vertical="center"/>
    </xf>
    <xf numFmtId="0" fontId="0" fillId="33" borderId="0" xfId="0" applyFill="1" applyBorder="1" applyAlignment="1">
      <alignment horizontal="center" vertical="center"/>
    </xf>
    <xf numFmtId="0" fontId="0" fillId="0" borderId="0" xfId="0" applyFont="1"/>
    <xf numFmtId="0" fontId="0" fillId="0" borderId="0" xfId="0" applyFont="1" applyAlignment="1">
      <alignment vertical="center" wrapText="1"/>
    </xf>
    <xf numFmtId="0" fontId="0" fillId="0" borderId="0" xfId="0" applyAlignment="1">
      <alignment vertical="center"/>
    </xf>
    <xf numFmtId="0" fontId="0" fillId="0" borderId="0" xfId="0" applyFont="1" applyAlignment="1">
      <alignment horizontal="left" vertical="center" wrapText="1"/>
    </xf>
    <xf numFmtId="0" fontId="0" fillId="0" borderId="0" xfId="0" applyAlignment="1">
      <alignment horizontal="left" vertical="center" wrapText="1"/>
    </xf>
    <xf numFmtId="0" fontId="16" fillId="0" borderId="0" xfId="0" applyFont="1" applyAlignment="1">
      <alignment vertical="center"/>
    </xf>
    <xf numFmtId="0" fontId="16" fillId="0" borderId="0" xfId="0" applyFont="1" applyAlignment="1">
      <alignment horizontal="left" vertical="center" wrapText="1"/>
    </xf>
    <xf numFmtId="0" fontId="16" fillId="0" borderId="0" xfId="0" applyFont="1" applyAlignment="1">
      <alignment horizontal="left" vertical="center" wrapText="1"/>
    </xf>
    <xf numFmtId="0" fontId="0" fillId="0" borderId="0" xfId="0" applyAlignment="1">
      <alignment horizontal="left" vertical="center"/>
    </xf>
    <xf numFmtId="0" fontId="0" fillId="37" borderId="0" xfId="0" applyFill="1" applyBorder="1" applyAlignment="1">
      <alignment horizontal="center" vertical="center"/>
    </xf>
    <xf numFmtId="0" fontId="0" fillId="37" borderId="0" xfId="0" applyFill="1"/>
    <xf numFmtId="0" fontId="0" fillId="37" borderId="0" xfId="0" applyFill="1" applyAlignment="1">
      <alignment horizontal="center" vertical="center"/>
    </xf>
    <xf numFmtId="0" fontId="16" fillId="37" borderId="0" xfId="0" applyFont="1" applyFill="1" applyBorder="1" applyAlignment="1">
      <alignment horizontal="center" vertical="center"/>
    </xf>
    <xf numFmtId="0" fontId="0" fillId="37" borderId="10" xfId="0" applyFill="1" applyBorder="1" applyAlignment="1">
      <alignment horizontal="center" vertical="center"/>
    </xf>
    <xf numFmtId="0" fontId="0" fillId="37" borderId="11" xfId="0" applyFill="1" applyBorder="1" applyAlignment="1">
      <alignment horizontal="center" vertical="center"/>
    </xf>
    <xf numFmtId="0" fontId="0" fillId="37" borderId="12" xfId="0" applyFill="1" applyBorder="1" applyAlignment="1">
      <alignment horizontal="center" vertical="center"/>
    </xf>
    <xf numFmtId="0" fontId="0" fillId="37" borderId="13" xfId="0" applyFill="1" applyBorder="1" applyAlignment="1">
      <alignment horizontal="center" vertical="center"/>
    </xf>
    <xf numFmtId="0" fontId="0" fillId="37" borderId="14" xfId="0" applyFill="1" applyBorder="1" applyAlignment="1">
      <alignment horizontal="center" vertical="center"/>
    </xf>
    <xf numFmtId="0" fontId="0" fillId="37" borderId="15" xfId="0" applyFill="1" applyBorder="1" applyAlignment="1">
      <alignment horizontal="center" vertical="center"/>
    </xf>
    <xf numFmtId="0" fontId="0" fillId="37" borderId="16" xfId="0" applyFill="1" applyBorder="1" applyAlignment="1">
      <alignment horizontal="center" vertical="center"/>
    </xf>
    <xf numFmtId="0" fontId="0" fillId="37" borderId="17" xfId="0" applyFill="1" applyBorder="1" applyAlignment="1">
      <alignment horizontal="center" vertical="center"/>
    </xf>
    <xf numFmtId="0" fontId="0" fillId="37" borderId="0" xfId="0" quotePrefix="1" applyFill="1" applyAlignment="1">
      <alignment horizontal="center" vertical="center"/>
    </xf>
    <xf numFmtId="0" fontId="28" fillId="37" borderId="0" xfId="0" applyFont="1" applyFill="1"/>
    <xf numFmtId="0" fontId="20" fillId="37" borderId="0" xfId="0" applyFont="1" applyFill="1" applyAlignment="1">
      <alignment vertical="center"/>
    </xf>
    <xf numFmtId="0" fontId="20" fillId="37" borderId="0" xfId="0" applyFont="1" applyFill="1" applyAlignment="1">
      <alignment vertical="center" wrapText="1"/>
    </xf>
    <xf numFmtId="0" fontId="0" fillId="37" borderId="10" xfId="0" applyFill="1" applyBorder="1" applyAlignment="1" applyProtection="1">
      <alignment horizontal="center" vertical="center"/>
      <protection hidden="1"/>
    </xf>
    <xf numFmtId="0" fontId="0" fillId="37" borderId="11" xfId="0" applyFill="1" applyBorder="1" applyAlignment="1" applyProtection="1">
      <alignment horizontal="center" vertical="center"/>
      <protection hidden="1"/>
    </xf>
    <xf numFmtId="0" fontId="0" fillId="37" borderId="12" xfId="0" applyFill="1" applyBorder="1" applyAlignment="1" applyProtection="1">
      <alignment horizontal="center" vertical="center"/>
      <protection hidden="1"/>
    </xf>
    <xf numFmtId="0" fontId="0" fillId="37" borderId="13" xfId="0" applyFill="1" applyBorder="1" applyAlignment="1" applyProtection="1">
      <alignment horizontal="center" vertical="center"/>
      <protection hidden="1"/>
    </xf>
    <xf numFmtId="0" fontId="0" fillId="37" borderId="0" xfId="0" applyFill="1" applyBorder="1" applyAlignment="1" applyProtection="1">
      <alignment horizontal="center" vertical="center"/>
      <protection hidden="1"/>
    </xf>
    <xf numFmtId="0" fontId="0" fillId="37" borderId="14" xfId="0" applyFill="1" applyBorder="1" applyAlignment="1" applyProtection="1">
      <alignment horizontal="center" vertical="center"/>
      <protection hidden="1"/>
    </xf>
    <xf numFmtId="0" fontId="0" fillId="37" borderId="15" xfId="0" applyFill="1" applyBorder="1" applyAlignment="1" applyProtection="1">
      <alignment horizontal="center" vertical="center"/>
      <protection hidden="1"/>
    </xf>
    <xf numFmtId="0" fontId="0" fillId="37" borderId="16" xfId="0" applyFill="1" applyBorder="1" applyAlignment="1" applyProtection="1">
      <alignment horizontal="center" vertical="center"/>
      <protection hidden="1"/>
    </xf>
    <xf numFmtId="0" fontId="0" fillId="37" borderId="17" xfId="0" applyFill="1" applyBorder="1" applyAlignment="1" applyProtection="1">
      <alignment horizontal="center" vertical="center"/>
      <protection hidden="1"/>
    </xf>
    <xf numFmtId="0" fontId="20" fillId="37" borderId="0" xfId="0" applyFont="1" applyFill="1"/>
    <xf numFmtId="0" fontId="21" fillId="37" borderId="0" xfId="0" applyFont="1" applyFill="1"/>
    <xf numFmtId="0" fontId="16" fillId="37" borderId="0" xfId="0" applyFont="1" applyFill="1"/>
    <xf numFmtId="0" fontId="0" fillId="37" borderId="0" xfId="0" applyFill="1" applyAlignment="1"/>
    <xf numFmtId="0" fontId="30" fillId="37" borderId="0" xfId="0" applyFont="1" applyFill="1"/>
    <xf numFmtId="0" fontId="14" fillId="37" borderId="0" xfId="0" applyFont="1" applyFill="1"/>
    <xf numFmtId="0" fontId="16" fillId="37" borderId="0" xfId="0" applyFont="1" applyFill="1" applyAlignment="1"/>
    <xf numFmtId="0" fontId="0" fillId="37" borderId="0" xfId="0" applyFont="1" applyFill="1"/>
    <xf numFmtId="0" fontId="0" fillId="37" borderId="21" xfId="0" applyFont="1" applyFill="1" applyBorder="1" applyAlignment="1">
      <alignment horizontal="left" vertical="center" wrapText="1"/>
    </xf>
    <xf numFmtId="3" fontId="0" fillId="37" borderId="21" xfId="0" applyNumberFormat="1" applyFont="1" applyFill="1" applyBorder="1" applyAlignment="1">
      <alignment horizontal="center" vertical="center" wrapText="1"/>
    </xf>
    <xf numFmtId="0" fontId="0" fillId="37" borderId="21" xfId="0" applyFont="1" applyFill="1" applyBorder="1" applyAlignment="1">
      <alignment horizontal="center" vertical="center" wrapText="1"/>
    </xf>
    <xf numFmtId="0" fontId="0" fillId="37" borderId="0" xfId="0" applyFont="1" applyFill="1" applyAlignment="1">
      <alignment vertical="center" wrapText="1"/>
    </xf>
    <xf numFmtId="0" fontId="0" fillId="37" borderId="0" xfId="0" applyFont="1" applyFill="1" applyAlignment="1">
      <alignment horizontal="center"/>
    </xf>
    <xf numFmtId="166" fontId="0" fillId="33" borderId="14" xfId="0" applyNumberFormat="1" applyFill="1" applyBorder="1" applyAlignment="1">
      <alignment horizontal="center" vertical="center"/>
    </xf>
    <xf numFmtId="0" fontId="28" fillId="37" borderId="0" xfId="0" applyFont="1" applyFill="1" applyBorder="1" applyAlignment="1">
      <alignment vertical="center" wrapText="1"/>
    </xf>
    <xf numFmtId="0" fontId="0" fillId="33" borderId="0" xfId="0" applyFill="1" applyAlignment="1">
      <alignment vertical="center"/>
    </xf>
    <xf numFmtId="0" fontId="0" fillId="33" borderId="0" xfId="0" applyFill="1" applyAlignment="1">
      <alignment vertical="center" wrapText="1"/>
    </xf>
    <xf numFmtId="0" fontId="0" fillId="38" borderId="0" xfId="0" applyFill="1" applyAlignment="1">
      <alignment vertical="center" wrapText="1"/>
    </xf>
    <xf numFmtId="0" fontId="0" fillId="39" borderId="0" xfId="0" applyFill="1" applyAlignment="1">
      <alignment vertical="center"/>
    </xf>
    <xf numFmtId="0" fontId="0" fillId="39" borderId="0" xfId="0" applyFill="1" applyAlignment="1">
      <alignment vertical="center" wrapText="1"/>
    </xf>
    <xf numFmtId="0" fontId="0" fillId="38" borderId="0" xfId="0" applyFill="1" applyAlignment="1">
      <alignment horizontal="left" vertical="center" wrapText="1"/>
    </xf>
    <xf numFmtId="0" fontId="16" fillId="0" borderId="0" xfId="0" applyFont="1"/>
    <xf numFmtId="0" fontId="0" fillId="33" borderId="12" xfId="0" applyFont="1" applyFill="1" applyBorder="1" applyAlignment="1">
      <alignment horizontal="center" vertical="center"/>
    </xf>
    <xf numFmtId="0" fontId="0" fillId="33" borderId="14" xfId="0" applyFill="1" applyBorder="1" applyAlignment="1">
      <alignment horizontal="center"/>
    </xf>
    <xf numFmtId="0" fontId="0" fillId="0" borderId="15" xfId="0" applyFont="1" applyFill="1" applyBorder="1" applyAlignment="1">
      <alignment horizontal="center" vertical="center"/>
    </xf>
    <xf numFmtId="3" fontId="0" fillId="0" borderId="16" xfId="0" applyNumberFormat="1" applyBorder="1" applyAlignment="1">
      <alignment horizontal="center" vertical="center"/>
    </xf>
    <xf numFmtId="3" fontId="0" fillId="0" borderId="16" xfId="0" applyNumberFormat="1" applyFont="1" applyFill="1" applyBorder="1" applyAlignment="1">
      <alignment horizontal="center" vertical="center" wrapText="1"/>
    </xf>
    <xf numFmtId="3" fontId="0" fillId="0" borderId="16" xfId="0" applyNumberFormat="1" applyFont="1" applyBorder="1" applyAlignment="1">
      <alignment horizontal="center" vertical="center"/>
    </xf>
    <xf numFmtId="4" fontId="0" fillId="0" borderId="16" xfId="0" applyNumberFormat="1" applyBorder="1" applyAlignment="1">
      <alignment horizontal="center" vertical="center"/>
    </xf>
    <xf numFmtId="3" fontId="0" fillId="33" borderId="15" xfId="0" applyNumberFormat="1" applyFill="1" applyBorder="1" applyAlignment="1">
      <alignment horizontal="center" vertical="center"/>
    </xf>
    <xf numFmtId="4" fontId="0" fillId="33" borderId="16" xfId="0" applyNumberFormat="1" applyFill="1" applyBorder="1" applyAlignment="1">
      <alignment horizontal="center" vertical="center"/>
    </xf>
    <xf numFmtId="3" fontId="0" fillId="33" borderId="16" xfId="0" applyNumberFormat="1" applyFont="1" applyFill="1" applyBorder="1" applyAlignment="1">
      <alignment horizontal="center" vertical="center"/>
    </xf>
    <xf numFmtId="10" fontId="0" fillId="33" borderId="16" xfId="0" applyNumberFormat="1" applyFill="1" applyBorder="1" applyAlignment="1">
      <alignment horizontal="center" vertical="center"/>
    </xf>
    <xf numFmtId="2" fontId="0" fillId="33" borderId="16" xfId="0" applyNumberFormat="1" applyFill="1" applyBorder="1" applyAlignment="1">
      <alignment horizontal="center" vertical="center"/>
    </xf>
    <xf numFmtId="10" fontId="0" fillId="33" borderId="16" xfId="0" applyNumberFormat="1" applyFill="1" applyBorder="1" applyAlignment="1">
      <alignment horizontal="center"/>
    </xf>
    <xf numFmtId="2" fontId="0" fillId="33" borderId="17" xfId="0" applyNumberFormat="1" applyFill="1" applyBorder="1" applyAlignment="1">
      <alignment horizontal="center" vertical="center"/>
    </xf>
    <xf numFmtId="0" fontId="23" fillId="0" borderId="0" xfId="0" applyFont="1" applyAlignment="1">
      <alignment vertical="center"/>
    </xf>
    <xf numFmtId="0" fontId="25" fillId="35" borderId="26" xfId="0" applyFont="1" applyFill="1" applyBorder="1" applyAlignment="1">
      <alignment horizontal="center" vertical="center" wrapText="1"/>
    </xf>
    <xf numFmtId="0" fontId="25" fillId="35" borderId="27" xfId="0" applyFont="1" applyFill="1" applyBorder="1" applyAlignment="1">
      <alignment horizontal="center" vertical="center" wrapText="1"/>
    </xf>
    <xf numFmtId="3" fontId="25" fillId="35" borderId="27" xfId="0" applyNumberFormat="1" applyFont="1" applyFill="1" applyBorder="1" applyAlignment="1">
      <alignment horizontal="center" vertical="center" wrapText="1"/>
    </xf>
    <xf numFmtId="3" fontId="25" fillId="35" borderId="34" xfId="0" applyNumberFormat="1" applyFont="1" applyFill="1" applyBorder="1" applyAlignment="1">
      <alignment horizontal="center" vertical="center" wrapText="1"/>
    </xf>
    <xf numFmtId="0" fontId="25" fillId="36" borderId="26" xfId="0" applyFont="1" applyFill="1" applyBorder="1" applyAlignment="1">
      <alignment horizontal="center" vertical="center" wrapText="1"/>
    </xf>
    <xf numFmtId="0" fontId="25" fillId="36" borderId="27" xfId="0" applyFont="1" applyFill="1" applyBorder="1" applyAlignment="1">
      <alignment horizontal="center" vertical="center" wrapText="1"/>
    </xf>
    <xf numFmtId="3" fontId="25" fillId="36" borderId="27" xfId="0" applyNumberFormat="1" applyFont="1" applyFill="1" applyBorder="1" applyAlignment="1">
      <alignment horizontal="center" vertical="center" wrapText="1"/>
    </xf>
    <xf numFmtId="3" fontId="25" fillId="36" borderId="34" xfId="0" applyNumberFormat="1" applyFont="1" applyFill="1" applyBorder="1" applyAlignment="1">
      <alignment horizontal="center" vertical="center" wrapText="1"/>
    </xf>
    <xf numFmtId="0" fontId="25" fillId="36" borderId="28" xfId="0" applyFont="1" applyFill="1" applyBorder="1" applyAlignment="1">
      <alignment horizontal="center" vertical="center" wrapText="1"/>
    </xf>
    <xf numFmtId="0" fontId="25" fillId="36" borderId="25" xfId="0" applyFont="1" applyFill="1" applyBorder="1" applyAlignment="1">
      <alignment horizontal="center" vertical="center" wrapText="1"/>
    </xf>
    <xf numFmtId="3" fontId="25" fillId="36" borderId="25" xfId="0" applyNumberFormat="1" applyFont="1" applyFill="1" applyBorder="1" applyAlignment="1">
      <alignment horizontal="center" vertical="center" wrapText="1"/>
    </xf>
    <xf numFmtId="3" fontId="25" fillId="36" borderId="24" xfId="0" applyNumberFormat="1" applyFont="1" applyFill="1" applyBorder="1" applyAlignment="1">
      <alignment horizontal="center" vertical="center" wrapText="1"/>
    </xf>
    <xf numFmtId="0" fontId="23" fillId="37" borderId="0" xfId="0" applyFont="1" applyFill="1" applyAlignment="1">
      <alignment vertical="center"/>
    </xf>
    <xf numFmtId="0" fontId="24" fillId="37" borderId="0" xfId="0" applyFont="1" applyFill="1" applyBorder="1" applyAlignment="1">
      <alignment horizontal="center" vertical="center" wrapText="1"/>
    </xf>
    <xf numFmtId="0" fontId="24" fillId="37" borderId="27" xfId="0" applyFont="1" applyFill="1" applyBorder="1" applyAlignment="1">
      <alignment horizontal="center" vertical="center" wrapText="1"/>
    </xf>
    <xf numFmtId="3" fontId="25" fillId="37" borderId="0" xfId="0" applyNumberFormat="1" applyFont="1" applyFill="1" applyBorder="1" applyAlignment="1">
      <alignment horizontal="center" vertical="center" wrapText="1"/>
    </xf>
    <xf numFmtId="0" fontId="16" fillId="0" borderId="0" xfId="0" applyFont="1" applyAlignment="1">
      <alignment vertical="center" wrapText="1"/>
    </xf>
    <xf numFmtId="0" fontId="0" fillId="0" borderId="0" xfId="0" applyFont="1" applyAlignment="1">
      <alignment horizontal="center" vertical="center" wrapText="1"/>
    </xf>
    <xf numFmtId="0" fontId="0" fillId="0" borderId="0" xfId="0" applyFont="1" applyAlignment="1">
      <alignment vertical="center"/>
    </xf>
    <xf numFmtId="0" fontId="0" fillId="0" borderId="0" xfId="0" quotePrefix="1" applyFont="1" applyBorder="1" applyAlignment="1">
      <alignment horizontal="left" vertical="center"/>
    </xf>
    <xf numFmtId="0" fontId="0" fillId="0" borderId="0" xfId="0" applyFont="1" applyAlignment="1">
      <alignment horizontal="left" vertical="center"/>
    </xf>
    <xf numFmtId="0" fontId="0" fillId="0" borderId="0" xfId="0" applyFont="1" applyAlignment="1">
      <alignment horizontal="left" vertical="center" wrapText="1"/>
    </xf>
    <xf numFmtId="0" fontId="16" fillId="33" borderId="0" xfId="0" applyFont="1" applyFill="1" applyAlignment="1">
      <alignment horizontal="left" vertical="center" wrapText="1"/>
    </xf>
    <xf numFmtId="0" fontId="0" fillId="37" borderId="0" xfId="0" applyFont="1" applyFill="1" applyAlignment="1">
      <alignment horizontal="left" vertical="center" wrapText="1"/>
    </xf>
    <xf numFmtId="0" fontId="16" fillId="37" borderId="29" xfId="0" applyFont="1" applyFill="1" applyBorder="1" applyAlignment="1">
      <alignment horizontal="center" vertical="center" wrapText="1"/>
    </xf>
    <xf numFmtId="0" fontId="0" fillId="37" borderId="30" xfId="0" applyFont="1" applyFill="1" applyBorder="1" applyAlignment="1">
      <alignment horizontal="left" vertical="center" wrapText="1"/>
    </xf>
    <xf numFmtId="0" fontId="0" fillId="37" borderId="0" xfId="0" applyFill="1" applyAlignment="1">
      <alignment horizontal="left" vertical="center" wrapText="1"/>
    </xf>
    <xf numFmtId="0" fontId="16" fillId="0" borderId="0" xfId="0" applyFont="1" applyAlignment="1">
      <alignment horizontal="left" vertical="center"/>
    </xf>
    <xf numFmtId="0" fontId="0" fillId="33" borderId="18" xfId="0" applyFill="1" applyBorder="1" applyAlignment="1">
      <alignment horizontal="center" vertical="center"/>
    </xf>
    <xf numFmtId="0" fontId="0" fillId="33" borderId="19" xfId="0" applyFill="1" applyBorder="1" applyAlignment="1">
      <alignment horizontal="center" vertical="center"/>
    </xf>
    <xf numFmtId="0" fontId="0" fillId="33" borderId="20" xfId="0" applyFill="1" applyBorder="1" applyAlignment="1">
      <alignment horizontal="center" vertical="center"/>
    </xf>
    <xf numFmtId="0" fontId="0" fillId="37" borderId="18" xfId="0" applyFill="1" applyBorder="1" applyAlignment="1">
      <alignment horizontal="center" vertical="center"/>
    </xf>
    <xf numFmtId="0" fontId="0" fillId="37" borderId="19" xfId="0" applyFill="1" applyBorder="1" applyAlignment="1">
      <alignment horizontal="center" vertical="center"/>
    </xf>
    <xf numFmtId="0" fontId="0" fillId="37" borderId="20" xfId="0" applyFill="1" applyBorder="1" applyAlignment="1">
      <alignment horizontal="center" vertical="center"/>
    </xf>
    <xf numFmtId="0" fontId="28" fillId="37" borderId="0" xfId="0" applyFont="1" applyFill="1" applyBorder="1" applyAlignment="1">
      <alignment horizontal="left" vertical="center" wrapText="1"/>
    </xf>
    <xf numFmtId="0" fontId="0" fillId="33" borderId="13" xfId="0" applyFill="1" applyBorder="1" applyAlignment="1">
      <alignment horizontal="center" vertical="center"/>
    </xf>
    <xf numFmtId="0" fontId="0" fillId="33" borderId="0" xfId="0" applyFill="1" applyBorder="1" applyAlignment="1">
      <alignment horizontal="center" vertical="center"/>
    </xf>
    <xf numFmtId="0" fontId="20" fillId="37" borderId="0" xfId="0" applyFont="1" applyFill="1" applyAlignment="1">
      <alignment horizontal="left" vertical="center" wrapText="1"/>
    </xf>
    <xf numFmtId="0" fontId="20" fillId="37" borderId="0" xfId="0" applyFont="1" applyFill="1" applyAlignment="1">
      <alignment horizontal="left" vertical="center"/>
    </xf>
    <xf numFmtId="0" fontId="26" fillId="37" borderId="0" xfId="0" applyFont="1" applyFill="1" applyAlignment="1">
      <alignment horizontal="left" vertical="center" wrapText="1"/>
    </xf>
    <xf numFmtId="0" fontId="25" fillId="37" borderId="34" xfId="0" applyFont="1" applyFill="1" applyBorder="1" applyAlignment="1">
      <alignment horizontal="left" vertical="center" wrapText="1"/>
    </xf>
    <xf numFmtId="0" fontId="31" fillId="37" borderId="26" xfId="0" applyFont="1" applyFill="1" applyBorder="1" applyAlignment="1">
      <alignment horizontal="center" vertical="center" wrapText="1"/>
    </xf>
    <xf numFmtId="0" fontId="31" fillId="37" borderId="32" xfId="0" applyFont="1" applyFill="1" applyBorder="1" applyAlignment="1">
      <alignment horizontal="center" vertical="center" wrapText="1"/>
    </xf>
    <xf numFmtId="0" fontId="31" fillId="37" borderId="33" xfId="0" applyFont="1" applyFill="1" applyBorder="1" applyAlignment="1">
      <alignment horizontal="center" vertical="center" wrapText="1"/>
    </xf>
    <xf numFmtId="0" fontId="31" fillId="37" borderId="31" xfId="0" applyFont="1" applyFill="1" applyBorder="1" applyAlignment="1">
      <alignment horizontal="center" vertical="center" wrapText="1"/>
    </xf>
    <xf numFmtId="0" fontId="26" fillId="37" borderId="22" xfId="0" applyFont="1" applyFill="1" applyBorder="1" applyAlignment="1">
      <alignment horizontal="center" vertical="center"/>
    </xf>
    <xf numFmtId="0" fontId="24" fillId="37" borderId="23" xfId="0" applyFont="1" applyFill="1" applyBorder="1" applyAlignment="1">
      <alignment horizontal="center" vertical="center" wrapText="1"/>
    </xf>
    <xf numFmtId="0" fontId="24" fillId="37" borderId="24" xfId="0" applyFont="1" applyFill="1" applyBorder="1" applyAlignment="1">
      <alignment horizontal="center" vertical="center" wrapText="1"/>
    </xf>
    <xf numFmtId="0" fontId="24" fillId="37" borderId="25" xfId="0" applyFont="1" applyFill="1" applyBorder="1" applyAlignment="1">
      <alignment horizontal="center" vertical="center" wrapText="1"/>
    </xf>
  </cellXfs>
  <cellStyles count="44">
    <cellStyle name="20% - Ênfase1" xfId="19" builtinId="30" customBuiltin="1"/>
    <cellStyle name="20% - Ênfase2" xfId="23" builtinId="34" customBuiltin="1"/>
    <cellStyle name="20% - Ênfase3" xfId="27" builtinId="38" customBuiltin="1"/>
    <cellStyle name="20% - Ênfase4" xfId="31" builtinId="42" customBuiltin="1"/>
    <cellStyle name="20% - Ênfase5" xfId="35" builtinId="46" customBuiltin="1"/>
    <cellStyle name="20% - Ênfase6" xfId="39" builtinId="50" customBuiltin="1"/>
    <cellStyle name="40% - Ênfase1" xfId="20" builtinId="31" customBuiltin="1"/>
    <cellStyle name="40% - Ênfase2" xfId="24" builtinId="35" customBuiltin="1"/>
    <cellStyle name="40% - Ênfase3" xfId="28" builtinId="39" customBuiltin="1"/>
    <cellStyle name="40% - Ênfase4" xfId="32" builtinId="43" customBuiltin="1"/>
    <cellStyle name="40% - Ênfase5" xfId="36" builtinId="47" customBuiltin="1"/>
    <cellStyle name="40% - Ênfase6" xfId="40" builtinId="51" customBuiltin="1"/>
    <cellStyle name="60% - Ênfase1" xfId="21" builtinId="32" customBuiltin="1"/>
    <cellStyle name="60% - Ênfase2" xfId="25" builtinId="36" customBuiltin="1"/>
    <cellStyle name="60% - Ênfase3" xfId="29" builtinId="40" customBuiltin="1"/>
    <cellStyle name="60% - Ênfase4" xfId="33" builtinId="44" customBuiltin="1"/>
    <cellStyle name="60% - Ênfase5" xfId="37" builtinId="48" customBuiltin="1"/>
    <cellStyle name="60% - Ênfase6" xfId="41" builtinId="52" customBuiltin="1"/>
    <cellStyle name="Bom" xfId="6" builtinId="26" customBuiltin="1"/>
    <cellStyle name="Cálculo" xfId="11" builtinId="22" customBuiltin="1"/>
    <cellStyle name="Célula de Verificação" xfId="13" builtinId="23" customBuiltin="1"/>
    <cellStyle name="Célula Vinculada" xfId="12" builtinId="24" customBuiltin="1"/>
    <cellStyle name="Ênfase1" xfId="18" builtinId="29" customBuiltin="1"/>
    <cellStyle name="Ênfase2" xfId="22" builtinId="33" customBuiltin="1"/>
    <cellStyle name="Ênfase3" xfId="26" builtinId="37" customBuiltin="1"/>
    <cellStyle name="Ênfase4" xfId="30" builtinId="41" customBuiltin="1"/>
    <cellStyle name="Ênfase5" xfId="34" builtinId="45" customBuiltin="1"/>
    <cellStyle name="Ênfase6" xfId="38" builtinId="49" customBuiltin="1"/>
    <cellStyle name="Entrada" xfId="9" builtinId="20" customBuiltin="1"/>
    <cellStyle name="Hiperlink" xfId="42" builtinId="8" customBuiltin="1"/>
    <cellStyle name="Hiperlink Visitado" xfId="43" builtinId="9" customBuiltin="1"/>
    <cellStyle name="Incorreto" xfId="7" builtinId="27" customBuiltin="1"/>
    <cellStyle name="Neutra" xfId="8" builtinId="28" customBuiltin="1"/>
    <cellStyle name="Normal" xfId="0" builtinId="0"/>
    <cellStyle name="Nota" xfId="15" builtinId="10" customBuiltin="1"/>
    <cellStyle name="Saída" xfId="10" builtinId="21" customBuiltin="1"/>
    <cellStyle name="Texto de Aviso"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ítulo 4" xfId="5" builtinId="19"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34"/>
    </mc:Choice>
    <mc:Fallback>
      <c:style val="34"/>
    </mc:Fallback>
  </mc:AlternateContent>
  <c:chart>
    <c:autoTitleDeleted val="1"/>
    <c:plotArea>
      <c:layout/>
      <c:barChart>
        <c:barDir val="col"/>
        <c:grouping val="clustered"/>
        <c:varyColors val="0"/>
        <c:ser>
          <c:idx val="1"/>
          <c:order val="1"/>
          <c:tx>
            <c:strRef>
              <c:f>ga!$C$2</c:f>
              <c:strCache>
                <c:ptCount val="1"/>
                <c:pt idx="0">
                  <c:v>Vinculos Ativos</c:v>
                </c:pt>
              </c:strCache>
            </c:strRef>
          </c:tx>
          <c:invertIfNegative val="0"/>
          <c:cat>
            <c:numRef>
              <c:f>[0]!gaA</c:f>
              <c:numCache>
                <c:formatCode>General</c:formatCode>
                <c:ptCount val="1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numCache>
            </c:numRef>
          </c:cat>
          <c:val>
            <c:numRef>
              <c:f>[0]!gaC</c:f>
              <c:numCache>
                <c:formatCode>#,##0</c:formatCode>
                <c:ptCount val="13"/>
                <c:pt idx="0">
                  <c:v>174735</c:v>
                </c:pt>
                <c:pt idx="1">
                  <c:v>203787</c:v>
                </c:pt>
                <c:pt idx="2">
                  <c:v>210733</c:v>
                </c:pt>
                <c:pt idx="3">
                  <c:v>226021</c:v>
                </c:pt>
                <c:pt idx="4">
                  <c:v>235191</c:v>
                </c:pt>
                <c:pt idx="5">
                  <c:v>254056</c:v>
                </c:pt>
                <c:pt idx="6">
                  <c:v>261558</c:v>
                </c:pt>
                <c:pt idx="7">
                  <c:v>277440</c:v>
                </c:pt>
                <c:pt idx="8">
                  <c:v>280426</c:v>
                </c:pt>
                <c:pt idx="9">
                  <c:v>282127</c:v>
                </c:pt>
                <c:pt idx="10">
                  <c:v>277309</c:v>
                </c:pt>
                <c:pt idx="11">
                  <c:v>269106</c:v>
                </c:pt>
                <c:pt idx="12">
                  <c:v>270040</c:v>
                </c:pt>
              </c:numCache>
            </c:numRef>
          </c:val>
          <c:extLst xmlns:c16r2="http://schemas.microsoft.com/office/drawing/2015/06/chart">
            <c:ext xmlns:c16="http://schemas.microsoft.com/office/drawing/2014/chart" uri="{C3380CC4-5D6E-409C-BE32-E72D297353CC}">
              <c16:uniqueId val="{00000004-BB95-4592-A0D8-4199CED6CFAF}"/>
            </c:ext>
          </c:extLst>
        </c:ser>
        <c:dLbls>
          <c:showLegendKey val="0"/>
          <c:showVal val="0"/>
          <c:showCatName val="0"/>
          <c:showSerName val="0"/>
          <c:showPercent val="0"/>
          <c:showBubbleSize val="0"/>
        </c:dLbls>
        <c:gapWidth val="73"/>
        <c:axId val="126615936"/>
        <c:axId val="126617472"/>
      </c:barChart>
      <c:lineChart>
        <c:grouping val="standard"/>
        <c:varyColors val="0"/>
        <c:ser>
          <c:idx val="0"/>
          <c:order val="0"/>
          <c:tx>
            <c:strRef>
              <c:f>ga!$B$2</c:f>
              <c:strCache>
                <c:ptCount val="1"/>
                <c:pt idx="0">
                  <c:v>Rem Real (R$)</c:v>
                </c:pt>
              </c:strCache>
            </c:strRef>
          </c:tx>
          <c:marker>
            <c:symbol val="none"/>
          </c:marker>
          <c:cat>
            <c:numRef>
              <c:f>[0]!gaA</c:f>
              <c:numCache>
                <c:formatCode>General</c:formatCode>
                <c:ptCount val="1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numCache>
            </c:numRef>
          </c:cat>
          <c:val>
            <c:numRef>
              <c:f>[0]!gaB</c:f>
              <c:numCache>
                <c:formatCode>#,##0.00</c:formatCode>
                <c:ptCount val="13"/>
                <c:pt idx="0">
                  <c:v>4117.0005765796868</c:v>
                </c:pt>
                <c:pt idx="1">
                  <c:v>4186.6845202877994</c:v>
                </c:pt>
                <c:pt idx="2">
                  <c:v>4220.131745893842</c:v>
                </c:pt>
                <c:pt idx="3">
                  <c:v>4471.0943851798966</c:v>
                </c:pt>
                <c:pt idx="4">
                  <c:v>4838.8510519095544</c:v>
                </c:pt>
                <c:pt idx="5">
                  <c:v>5077.4888610705921</c:v>
                </c:pt>
                <c:pt idx="6">
                  <c:v>5437.1541665698496</c:v>
                </c:pt>
                <c:pt idx="7">
                  <c:v>5891.9563897702192</c:v>
                </c:pt>
                <c:pt idx="8">
                  <c:v>6332.5014909961101</c:v>
                </c:pt>
                <c:pt idx="9">
                  <c:v>6680.8498851526119</c:v>
                </c:pt>
                <c:pt idx="10">
                  <c:v>6999.6455042283005</c:v>
                </c:pt>
                <c:pt idx="11">
                  <c:v>7631.2889190000005</c:v>
                </c:pt>
                <c:pt idx="12">
                  <c:v>8009.4669999999996</c:v>
                </c:pt>
              </c:numCache>
            </c:numRef>
          </c:val>
          <c:smooth val="0"/>
          <c:extLst xmlns:c16r2="http://schemas.microsoft.com/office/drawing/2015/06/chart">
            <c:ext xmlns:c16="http://schemas.microsoft.com/office/drawing/2014/chart" uri="{C3380CC4-5D6E-409C-BE32-E72D297353CC}">
              <c16:uniqueId val="{00000003-BB95-4592-A0D8-4199CED6CFAF}"/>
            </c:ext>
          </c:extLst>
        </c:ser>
        <c:dLbls>
          <c:showLegendKey val="0"/>
          <c:showVal val="0"/>
          <c:showCatName val="0"/>
          <c:showSerName val="0"/>
          <c:showPercent val="0"/>
          <c:showBubbleSize val="0"/>
        </c:dLbls>
        <c:marker val="1"/>
        <c:smooth val="0"/>
        <c:axId val="126662528"/>
        <c:axId val="126619008"/>
      </c:lineChart>
      <c:catAx>
        <c:axId val="126615936"/>
        <c:scaling>
          <c:orientation val="minMax"/>
        </c:scaling>
        <c:delete val="0"/>
        <c:axPos val="b"/>
        <c:numFmt formatCode="General" sourceLinked="1"/>
        <c:majorTickMark val="none"/>
        <c:minorTickMark val="none"/>
        <c:tickLblPos val="nextTo"/>
        <c:txPr>
          <a:bodyPr rot="-60000000" vert="horz"/>
          <a:lstStyle/>
          <a:p>
            <a:pPr>
              <a:defRPr/>
            </a:pPr>
            <a:endParaRPr lang="pt-BR"/>
          </a:p>
        </c:txPr>
        <c:crossAx val="126617472"/>
        <c:crosses val="autoZero"/>
        <c:auto val="1"/>
        <c:lblAlgn val="ctr"/>
        <c:lblOffset val="100"/>
        <c:noMultiLvlLbl val="0"/>
      </c:catAx>
      <c:valAx>
        <c:axId val="126617472"/>
        <c:scaling>
          <c:orientation val="minMax"/>
        </c:scaling>
        <c:delete val="0"/>
        <c:axPos val="l"/>
        <c:majorGridlines/>
        <c:numFmt formatCode="#,##0" sourceLinked="1"/>
        <c:majorTickMark val="none"/>
        <c:minorTickMark val="none"/>
        <c:tickLblPos val="nextTo"/>
        <c:txPr>
          <a:bodyPr rot="-60000000" vert="horz"/>
          <a:lstStyle/>
          <a:p>
            <a:pPr>
              <a:defRPr/>
            </a:pPr>
            <a:endParaRPr lang="pt-BR"/>
          </a:p>
        </c:txPr>
        <c:crossAx val="126615936"/>
        <c:crosses val="autoZero"/>
        <c:crossBetween val="between"/>
      </c:valAx>
      <c:valAx>
        <c:axId val="126619008"/>
        <c:scaling>
          <c:orientation val="minMax"/>
        </c:scaling>
        <c:delete val="0"/>
        <c:axPos val="r"/>
        <c:numFmt formatCode="#,##0.00" sourceLinked="1"/>
        <c:majorTickMark val="out"/>
        <c:minorTickMark val="none"/>
        <c:tickLblPos val="nextTo"/>
        <c:txPr>
          <a:bodyPr rot="-60000000" vert="horz"/>
          <a:lstStyle/>
          <a:p>
            <a:pPr>
              <a:defRPr/>
            </a:pPr>
            <a:endParaRPr lang="pt-BR"/>
          </a:p>
        </c:txPr>
        <c:crossAx val="126662528"/>
        <c:crosses val="max"/>
        <c:crossBetween val="between"/>
      </c:valAx>
      <c:catAx>
        <c:axId val="126662528"/>
        <c:scaling>
          <c:orientation val="minMax"/>
        </c:scaling>
        <c:delete val="1"/>
        <c:axPos val="b"/>
        <c:numFmt formatCode="General" sourceLinked="1"/>
        <c:majorTickMark val="out"/>
        <c:minorTickMark val="none"/>
        <c:tickLblPos val="none"/>
        <c:crossAx val="126619008"/>
        <c:crosses val="autoZero"/>
        <c:auto val="1"/>
        <c:lblAlgn val="ctr"/>
        <c:lblOffset val="100"/>
        <c:noMultiLvlLbl val="0"/>
      </c:catAx>
    </c:plotArea>
    <c:legend>
      <c:legendPos val="b"/>
      <c:overlay val="0"/>
    </c:legend>
    <c:plotVisOnly val="1"/>
    <c:dispBlanksAs val="gap"/>
    <c:showDLblsOverMax val="0"/>
  </c:chart>
  <c:txPr>
    <a:bodyPr/>
    <a:lstStyle/>
    <a:p>
      <a:pPr>
        <a:defRPr sz="1050"/>
      </a:pPr>
      <a:endParaRPr lang="pt-BR"/>
    </a:p>
  </c:txPr>
  <c:printSettings>
    <c:headerFooter/>
    <c:pageMargins b="0.78740157499999996" l="0.511811024" r="0.511811024" t="0.78740157499999996" header="0.31496062000000036" footer="0.3149606200000003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995277777777774E-2"/>
          <c:y val="3.2639351851851871E-2"/>
          <c:w val="0.83706652777777757"/>
          <c:h val="0.76712222222222259"/>
        </c:manualLayout>
      </c:layout>
      <c:barChart>
        <c:barDir val="col"/>
        <c:grouping val="clustered"/>
        <c:varyColors val="0"/>
        <c:ser>
          <c:idx val="3"/>
          <c:order val="2"/>
          <c:tx>
            <c:strRef>
              <c:f>gb!$D$2</c:f>
              <c:strCache>
                <c:ptCount val="1"/>
                <c:pt idx="0">
                  <c:v>Saldo Acumulado</c:v>
                </c:pt>
              </c:strCache>
            </c:strRef>
          </c:tx>
          <c:spPr>
            <a:solidFill>
              <a:schemeClr val="accent3">
                <a:lumMod val="40000"/>
                <a:lumOff val="60000"/>
              </a:schemeClr>
            </a:solidFill>
            <a:ln>
              <a:solidFill>
                <a:schemeClr val="accent3">
                  <a:lumMod val="50000"/>
                </a:schemeClr>
              </a:solidFill>
              <a:prstDash val="lgDashDot"/>
            </a:ln>
          </c:spPr>
          <c:invertIfNegative val="0"/>
          <c:cat>
            <c:numRef>
              <c:f>[0]!gbA</c:f>
              <c:numCache>
                <c:formatCode>General</c:formatCode>
                <c:ptCount val="24"/>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numCache>
            </c:numRef>
          </c:cat>
          <c:val>
            <c:numRef>
              <c:f>[0]!gbD</c:f>
              <c:numCache>
                <c:formatCode>#,##0</c:formatCode>
                <c:ptCount val="24"/>
                <c:pt idx="0">
                  <c:v>2595</c:v>
                </c:pt>
                <c:pt idx="1">
                  <c:v>6713</c:v>
                </c:pt>
                <c:pt idx="2">
                  <c:v>12411</c:v>
                </c:pt>
                <c:pt idx="3">
                  <c:v>15576</c:v>
                </c:pt>
                <c:pt idx="4">
                  <c:v>18089</c:v>
                </c:pt>
                <c:pt idx="5">
                  <c:v>20711</c:v>
                </c:pt>
                <c:pt idx="6">
                  <c:v>22146</c:v>
                </c:pt>
                <c:pt idx="7">
                  <c:v>25027</c:v>
                </c:pt>
                <c:pt idx="8">
                  <c:v>28912</c:v>
                </c:pt>
                <c:pt idx="9">
                  <c:v>34724</c:v>
                </c:pt>
                <c:pt idx="10">
                  <c:v>43061</c:v>
                </c:pt>
                <c:pt idx="11">
                  <c:v>51654</c:v>
                </c:pt>
                <c:pt idx="12">
                  <c:v>60619</c:v>
                </c:pt>
                <c:pt idx="13">
                  <c:v>69601</c:v>
                </c:pt>
                <c:pt idx="14">
                  <c:v>85788</c:v>
                </c:pt>
                <c:pt idx="15">
                  <c:v>99517</c:v>
                </c:pt>
                <c:pt idx="16">
                  <c:v>112099</c:v>
                </c:pt>
                <c:pt idx="17">
                  <c:v>122459</c:v>
                </c:pt>
                <c:pt idx="18">
                  <c:v>137095</c:v>
                </c:pt>
                <c:pt idx="19">
                  <c:v>152805</c:v>
                </c:pt>
                <c:pt idx="20">
                  <c:v>161296</c:v>
                </c:pt>
                <c:pt idx="21">
                  <c:v>167368</c:v>
                </c:pt>
                <c:pt idx="22">
                  <c:v>178460</c:v>
                </c:pt>
                <c:pt idx="23">
                  <c:v>181774</c:v>
                </c:pt>
              </c:numCache>
            </c:numRef>
          </c:val>
          <c:extLst xmlns:c16r2="http://schemas.microsoft.com/office/drawing/2015/06/chart">
            <c:ext xmlns:c16="http://schemas.microsoft.com/office/drawing/2014/chart" uri="{C3380CC4-5D6E-409C-BE32-E72D297353CC}">
              <c16:uniqueId val="{00000000-9E22-4C69-8436-DE153C46B1DE}"/>
            </c:ext>
          </c:extLst>
        </c:ser>
        <c:dLbls>
          <c:showLegendKey val="0"/>
          <c:showVal val="0"/>
          <c:showCatName val="0"/>
          <c:showSerName val="0"/>
          <c:showPercent val="0"/>
          <c:showBubbleSize val="0"/>
        </c:dLbls>
        <c:gapWidth val="69"/>
        <c:axId val="151106688"/>
        <c:axId val="150882944"/>
      </c:barChart>
      <c:lineChart>
        <c:grouping val="standard"/>
        <c:varyColors val="0"/>
        <c:ser>
          <c:idx val="1"/>
          <c:order val="0"/>
          <c:tx>
            <c:strRef>
              <c:f>gb!$B$2</c:f>
              <c:strCache>
                <c:ptCount val="1"/>
                <c:pt idx="0">
                  <c:v>Admissões</c:v>
                </c:pt>
              </c:strCache>
            </c:strRef>
          </c:tx>
          <c:spPr>
            <a:ln>
              <a:solidFill>
                <a:schemeClr val="tx2">
                  <a:lumMod val="75000"/>
                </a:schemeClr>
              </a:solidFill>
            </a:ln>
          </c:spPr>
          <c:marker>
            <c:symbol val="none"/>
          </c:marker>
          <c:cat>
            <c:numRef>
              <c:f>[0]!gbA</c:f>
              <c:numCache>
                <c:formatCode>General</c:formatCode>
                <c:ptCount val="24"/>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numCache>
            </c:numRef>
          </c:cat>
          <c:val>
            <c:numRef>
              <c:f>[0]!gbB</c:f>
              <c:numCache>
                <c:formatCode>#,##0</c:formatCode>
                <c:ptCount val="24"/>
                <c:pt idx="0">
                  <c:v>25546</c:v>
                </c:pt>
                <c:pt idx="1">
                  <c:v>26901</c:v>
                </c:pt>
                <c:pt idx="2">
                  <c:v>28085</c:v>
                </c:pt>
                <c:pt idx="3">
                  <c:v>30605</c:v>
                </c:pt>
                <c:pt idx="4">
                  <c:v>30191</c:v>
                </c:pt>
                <c:pt idx="5">
                  <c:v>29397</c:v>
                </c:pt>
                <c:pt idx="6">
                  <c:v>26603</c:v>
                </c:pt>
                <c:pt idx="7">
                  <c:v>26170</c:v>
                </c:pt>
                <c:pt idx="8">
                  <c:v>26398</c:v>
                </c:pt>
                <c:pt idx="9">
                  <c:v>31647</c:v>
                </c:pt>
                <c:pt idx="10">
                  <c:v>36103</c:v>
                </c:pt>
                <c:pt idx="11">
                  <c:v>39318</c:v>
                </c:pt>
                <c:pt idx="12">
                  <c:v>39461</c:v>
                </c:pt>
                <c:pt idx="13">
                  <c:v>43969</c:v>
                </c:pt>
                <c:pt idx="14">
                  <c:v>55944</c:v>
                </c:pt>
                <c:pt idx="15">
                  <c:v>59019</c:v>
                </c:pt>
                <c:pt idx="16">
                  <c:v>61639</c:v>
                </c:pt>
                <c:pt idx="17">
                  <c:v>67749</c:v>
                </c:pt>
                <c:pt idx="18">
                  <c:v>74454</c:v>
                </c:pt>
                <c:pt idx="19">
                  <c:v>75070</c:v>
                </c:pt>
                <c:pt idx="20">
                  <c:v>71625</c:v>
                </c:pt>
                <c:pt idx="21">
                  <c:v>72702</c:v>
                </c:pt>
                <c:pt idx="22">
                  <c:v>83375</c:v>
                </c:pt>
                <c:pt idx="23">
                  <c:v>65397</c:v>
                </c:pt>
              </c:numCache>
            </c:numRef>
          </c:val>
          <c:smooth val="0"/>
          <c:extLst xmlns:c16r2="http://schemas.microsoft.com/office/drawing/2015/06/chart">
            <c:ext xmlns:c16="http://schemas.microsoft.com/office/drawing/2014/chart" uri="{C3380CC4-5D6E-409C-BE32-E72D297353CC}">
              <c16:uniqueId val="{00000001-9E22-4C69-8436-DE153C46B1DE}"/>
            </c:ext>
          </c:extLst>
        </c:ser>
        <c:ser>
          <c:idx val="2"/>
          <c:order val="1"/>
          <c:tx>
            <c:strRef>
              <c:f>gb!$C$2</c:f>
              <c:strCache>
                <c:ptCount val="1"/>
                <c:pt idx="0">
                  <c:v>Desligamentos</c:v>
                </c:pt>
              </c:strCache>
            </c:strRef>
          </c:tx>
          <c:spPr>
            <a:ln>
              <a:solidFill>
                <a:schemeClr val="accent2"/>
              </a:solidFill>
            </a:ln>
          </c:spPr>
          <c:marker>
            <c:symbol val="none"/>
          </c:marker>
          <c:cat>
            <c:numRef>
              <c:f>[0]!gbA</c:f>
              <c:numCache>
                <c:formatCode>General</c:formatCode>
                <c:ptCount val="24"/>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numCache>
            </c:numRef>
          </c:cat>
          <c:val>
            <c:numRef>
              <c:f>[0]!gbC</c:f>
              <c:numCache>
                <c:formatCode>#,##0</c:formatCode>
                <c:ptCount val="24"/>
                <c:pt idx="0">
                  <c:v>22951</c:v>
                </c:pt>
                <c:pt idx="1">
                  <c:v>22783</c:v>
                </c:pt>
                <c:pt idx="2">
                  <c:v>22387</c:v>
                </c:pt>
                <c:pt idx="3">
                  <c:v>27440</c:v>
                </c:pt>
                <c:pt idx="4">
                  <c:v>27678</c:v>
                </c:pt>
                <c:pt idx="5">
                  <c:v>26775</c:v>
                </c:pt>
                <c:pt idx="6">
                  <c:v>25168</c:v>
                </c:pt>
                <c:pt idx="7">
                  <c:v>23289</c:v>
                </c:pt>
                <c:pt idx="8">
                  <c:v>22513</c:v>
                </c:pt>
                <c:pt idx="9">
                  <c:v>25835</c:v>
                </c:pt>
                <c:pt idx="10">
                  <c:v>27766</c:v>
                </c:pt>
                <c:pt idx="11">
                  <c:v>30725</c:v>
                </c:pt>
                <c:pt idx="12">
                  <c:v>30496</c:v>
                </c:pt>
                <c:pt idx="13">
                  <c:v>34987</c:v>
                </c:pt>
                <c:pt idx="14">
                  <c:v>39757</c:v>
                </c:pt>
                <c:pt idx="15">
                  <c:v>45290</c:v>
                </c:pt>
                <c:pt idx="16">
                  <c:v>49057</c:v>
                </c:pt>
                <c:pt idx="17">
                  <c:v>57389</c:v>
                </c:pt>
                <c:pt idx="18">
                  <c:v>59818</c:v>
                </c:pt>
                <c:pt idx="19">
                  <c:v>59360</c:v>
                </c:pt>
                <c:pt idx="20">
                  <c:v>63134</c:v>
                </c:pt>
                <c:pt idx="21">
                  <c:v>66630</c:v>
                </c:pt>
                <c:pt idx="22">
                  <c:v>72283</c:v>
                </c:pt>
                <c:pt idx="23">
                  <c:v>62083</c:v>
                </c:pt>
              </c:numCache>
            </c:numRef>
          </c:val>
          <c:smooth val="0"/>
          <c:extLst xmlns:c16r2="http://schemas.microsoft.com/office/drawing/2015/06/chart">
            <c:ext xmlns:c16="http://schemas.microsoft.com/office/drawing/2014/chart" uri="{C3380CC4-5D6E-409C-BE32-E72D297353CC}">
              <c16:uniqueId val="{00000002-9E22-4C69-8436-DE153C46B1DE}"/>
            </c:ext>
          </c:extLst>
        </c:ser>
        <c:dLbls>
          <c:showLegendKey val="0"/>
          <c:showVal val="0"/>
          <c:showCatName val="0"/>
          <c:showSerName val="0"/>
          <c:showPercent val="0"/>
          <c:showBubbleSize val="0"/>
        </c:dLbls>
        <c:marker val="1"/>
        <c:smooth val="0"/>
        <c:axId val="150783872"/>
        <c:axId val="150881408"/>
      </c:lineChart>
      <c:catAx>
        <c:axId val="150783872"/>
        <c:scaling>
          <c:orientation val="minMax"/>
        </c:scaling>
        <c:delete val="0"/>
        <c:axPos val="b"/>
        <c:numFmt formatCode="General" sourceLinked="1"/>
        <c:majorTickMark val="out"/>
        <c:minorTickMark val="none"/>
        <c:tickLblPos val="nextTo"/>
        <c:txPr>
          <a:bodyPr rot="-5400000" vert="horz"/>
          <a:lstStyle/>
          <a:p>
            <a:pPr>
              <a:defRPr/>
            </a:pPr>
            <a:endParaRPr lang="pt-BR"/>
          </a:p>
        </c:txPr>
        <c:crossAx val="150881408"/>
        <c:crosses val="autoZero"/>
        <c:auto val="1"/>
        <c:lblAlgn val="ctr"/>
        <c:lblOffset val="100"/>
        <c:noMultiLvlLbl val="0"/>
      </c:catAx>
      <c:valAx>
        <c:axId val="150881408"/>
        <c:scaling>
          <c:orientation val="minMax"/>
        </c:scaling>
        <c:delete val="0"/>
        <c:axPos val="l"/>
        <c:majorGridlines/>
        <c:numFmt formatCode="#,##0" sourceLinked="1"/>
        <c:majorTickMark val="out"/>
        <c:minorTickMark val="none"/>
        <c:tickLblPos val="nextTo"/>
        <c:crossAx val="150783872"/>
        <c:crosses val="autoZero"/>
        <c:crossBetween val="between"/>
      </c:valAx>
      <c:valAx>
        <c:axId val="150882944"/>
        <c:scaling>
          <c:orientation val="minMax"/>
        </c:scaling>
        <c:delete val="0"/>
        <c:axPos val="r"/>
        <c:numFmt formatCode="#,##0" sourceLinked="1"/>
        <c:majorTickMark val="out"/>
        <c:minorTickMark val="none"/>
        <c:tickLblPos val="nextTo"/>
        <c:crossAx val="151106688"/>
        <c:crosses val="max"/>
        <c:crossBetween val="between"/>
      </c:valAx>
      <c:catAx>
        <c:axId val="151106688"/>
        <c:scaling>
          <c:orientation val="minMax"/>
        </c:scaling>
        <c:delete val="1"/>
        <c:axPos val="b"/>
        <c:numFmt formatCode="General" sourceLinked="1"/>
        <c:majorTickMark val="out"/>
        <c:minorTickMark val="none"/>
        <c:tickLblPos val="none"/>
        <c:crossAx val="150882944"/>
        <c:crosses val="autoZero"/>
        <c:auto val="1"/>
        <c:lblAlgn val="ctr"/>
        <c:lblOffset val="100"/>
        <c:noMultiLvlLbl val="0"/>
      </c:catAx>
      <c:spPr>
        <a:solidFill>
          <a:schemeClr val="bg1">
            <a:lumMod val="95000"/>
          </a:schemeClr>
        </a:solidFill>
      </c:spPr>
    </c:plotArea>
    <c:legend>
      <c:legendPos val="b"/>
      <c:overlay val="0"/>
      <c:txPr>
        <a:bodyPr/>
        <a:lstStyle/>
        <a:p>
          <a:pPr>
            <a:defRPr sz="1100"/>
          </a:pPr>
          <a:endParaRPr lang="pt-BR"/>
        </a:p>
      </c:txPr>
    </c:legend>
    <c:plotVisOnly val="1"/>
    <c:dispBlanksAs val="gap"/>
    <c:showDLblsOverMax val="0"/>
  </c:chart>
  <c:printSettings>
    <c:headerFooter/>
    <c:pageMargins b="0.78740157499999996" l="0.511811024" r="0.511811024" t="0.78740157499999996" header="0.31496062000000036" footer="0.3149606200000003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3"/>
          <c:order val="2"/>
          <c:tx>
            <c:strRef>
              <c:f>gc!$D$2</c:f>
              <c:strCache>
                <c:ptCount val="1"/>
                <c:pt idx="0">
                  <c:v>Rem. Real</c:v>
                </c:pt>
              </c:strCache>
            </c:strRef>
          </c:tx>
          <c:spPr>
            <a:solidFill>
              <a:schemeClr val="bg2">
                <a:lumMod val="75000"/>
              </a:schemeClr>
            </a:solidFill>
            <a:ln>
              <a:solidFill>
                <a:schemeClr val="bg2">
                  <a:lumMod val="10000"/>
                </a:schemeClr>
              </a:solidFill>
              <a:prstDash val="lgDashDot"/>
            </a:ln>
          </c:spPr>
          <c:invertIfNegative val="0"/>
          <c:dLbls>
            <c:txPr>
              <a:bodyPr rot="-5400000" vert="horz"/>
              <a:lstStyle/>
              <a:p>
                <a:pPr>
                  <a:defRPr b="1"/>
                </a:pPr>
                <a:endParaRPr lang="pt-BR"/>
              </a:p>
            </c:txPr>
            <c:dLblPos val="ctr"/>
            <c:showLegendKey val="0"/>
            <c:showVal val="1"/>
            <c:showCatName val="0"/>
            <c:showSerName val="0"/>
            <c:showPercent val="0"/>
            <c:showBubbleSize val="0"/>
            <c:showLeaderLines val="0"/>
          </c:dLbls>
          <c:cat>
            <c:numRef>
              <c:f>[0]!gcA</c:f>
              <c:numCache>
                <c:formatCode>General</c:formatCode>
                <c:ptCount val="1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numCache>
            </c:numRef>
          </c:cat>
          <c:val>
            <c:numRef>
              <c:f>[0]!gcD</c:f>
              <c:numCache>
                <c:formatCode>0.0%</c:formatCode>
                <c:ptCount val="13"/>
                <c:pt idx="0">
                  <c:v>0</c:v>
                </c:pt>
                <c:pt idx="1">
                  <c:v>1.6925900886320511E-2</c:v>
                </c:pt>
                <c:pt idx="2">
                  <c:v>2.5050074051685911E-2</c:v>
                </c:pt>
                <c:pt idx="3">
                  <c:v>8.6007714114624489E-2</c:v>
                </c:pt>
                <c:pt idx="4">
                  <c:v>0.17533407195428796</c:v>
                </c:pt>
                <c:pt idx="5">
                  <c:v>0.23329806897643368</c:v>
                </c:pt>
                <c:pt idx="6">
                  <c:v>0.32065907337980448</c:v>
                </c:pt>
                <c:pt idx="7">
                  <c:v>0.43112838586608282</c:v>
                </c:pt>
                <c:pt idx="8">
                  <c:v>0.53813471074541663</c:v>
                </c:pt>
                <c:pt idx="9">
                  <c:v>0.62274689082091772</c:v>
                </c:pt>
                <c:pt idx="10">
                  <c:v>0.70018084137443859</c:v>
                </c:pt>
                <c:pt idx="11">
                  <c:v>0.85360404426756409</c:v>
                </c:pt>
                <c:pt idx="12">
                  <c:v>0.94546171442465243</c:v>
                </c:pt>
              </c:numCache>
            </c:numRef>
          </c:val>
          <c:extLst xmlns:c16r2="http://schemas.microsoft.com/office/drawing/2015/06/chart">
            <c:ext xmlns:c16="http://schemas.microsoft.com/office/drawing/2014/chart" uri="{C3380CC4-5D6E-409C-BE32-E72D297353CC}">
              <c16:uniqueId val="{00000000-4214-46C9-8691-0D0CA7326B25}"/>
            </c:ext>
          </c:extLst>
        </c:ser>
        <c:dLbls>
          <c:showLegendKey val="0"/>
          <c:showVal val="0"/>
          <c:showCatName val="0"/>
          <c:showSerName val="0"/>
          <c:showPercent val="0"/>
          <c:showBubbleSize val="0"/>
        </c:dLbls>
        <c:gapWidth val="99"/>
        <c:axId val="200635520"/>
        <c:axId val="160585984"/>
      </c:barChart>
      <c:lineChart>
        <c:grouping val="standard"/>
        <c:varyColors val="0"/>
        <c:ser>
          <c:idx val="1"/>
          <c:order val="0"/>
          <c:tx>
            <c:strRef>
              <c:f>gc!$B$2</c:f>
              <c:strCache>
                <c:ptCount val="1"/>
                <c:pt idx="0">
                  <c:v>1º Emprego</c:v>
                </c:pt>
              </c:strCache>
            </c:strRef>
          </c:tx>
          <c:spPr>
            <a:ln>
              <a:solidFill>
                <a:schemeClr val="accent5">
                  <a:lumMod val="75000"/>
                </a:schemeClr>
              </a:solidFill>
            </a:ln>
          </c:spPr>
          <c:marker>
            <c:symbol val="none"/>
          </c:marker>
          <c:cat>
            <c:strRef>
              <c:f>[0]!gcE</c:f>
              <c:strCache>
                <c:ptCount val="13"/>
                <c:pt idx="0">
                  <c:v>01/02</c:v>
                </c:pt>
                <c:pt idx="1">
                  <c:v>02/03</c:v>
                </c:pt>
                <c:pt idx="2">
                  <c:v>03/04</c:v>
                </c:pt>
                <c:pt idx="3">
                  <c:v>04/05</c:v>
                </c:pt>
                <c:pt idx="4">
                  <c:v>05/06</c:v>
                </c:pt>
                <c:pt idx="5">
                  <c:v>06/07</c:v>
                </c:pt>
                <c:pt idx="6">
                  <c:v>07/08</c:v>
                </c:pt>
                <c:pt idx="7">
                  <c:v>08/09</c:v>
                </c:pt>
                <c:pt idx="8">
                  <c:v>09/10</c:v>
                </c:pt>
                <c:pt idx="9">
                  <c:v>10/11</c:v>
                </c:pt>
                <c:pt idx="10">
                  <c:v>11/12</c:v>
                </c:pt>
                <c:pt idx="11">
                  <c:v>12/13</c:v>
                </c:pt>
                <c:pt idx="12">
                  <c:v>13/14</c:v>
                </c:pt>
              </c:strCache>
            </c:strRef>
          </c:cat>
          <c:val>
            <c:numRef>
              <c:f>[0]!gcB</c:f>
              <c:numCache>
                <c:formatCode>#,##0</c:formatCode>
                <c:ptCount val="13"/>
                <c:pt idx="0">
                  <c:v>8359</c:v>
                </c:pt>
                <c:pt idx="1">
                  <c:v>10650</c:v>
                </c:pt>
                <c:pt idx="2">
                  <c:v>12050</c:v>
                </c:pt>
                <c:pt idx="3">
                  <c:v>15345</c:v>
                </c:pt>
                <c:pt idx="4">
                  <c:v>15943</c:v>
                </c:pt>
                <c:pt idx="5">
                  <c:v>15286</c:v>
                </c:pt>
                <c:pt idx="6">
                  <c:v>17865</c:v>
                </c:pt>
                <c:pt idx="7">
                  <c:v>21645</c:v>
                </c:pt>
                <c:pt idx="8">
                  <c:v>19361</c:v>
                </c:pt>
                <c:pt idx="9">
                  <c:v>18722</c:v>
                </c:pt>
                <c:pt idx="10">
                  <c:v>20213</c:v>
                </c:pt>
                <c:pt idx="11">
                  <c:v>23068</c:v>
                </c:pt>
                <c:pt idx="12">
                  <c:v>17673</c:v>
                </c:pt>
              </c:numCache>
            </c:numRef>
          </c:val>
          <c:smooth val="0"/>
          <c:extLst xmlns:c16r2="http://schemas.microsoft.com/office/drawing/2015/06/chart">
            <c:ext xmlns:c16="http://schemas.microsoft.com/office/drawing/2014/chart" uri="{C3380CC4-5D6E-409C-BE32-E72D297353CC}">
              <c16:uniqueId val="{00000001-4214-46C9-8691-0D0CA7326B25}"/>
            </c:ext>
          </c:extLst>
        </c:ser>
        <c:ser>
          <c:idx val="2"/>
          <c:order val="1"/>
          <c:tx>
            <c:strRef>
              <c:f>gc!$C$2</c:f>
              <c:strCache>
                <c:ptCount val="1"/>
                <c:pt idx="0">
                  <c:v>Egressos</c:v>
                </c:pt>
              </c:strCache>
            </c:strRef>
          </c:tx>
          <c:spPr>
            <a:ln>
              <a:solidFill>
                <a:schemeClr val="accent6">
                  <a:lumMod val="75000"/>
                </a:schemeClr>
              </a:solidFill>
            </a:ln>
          </c:spPr>
          <c:marker>
            <c:symbol val="none"/>
          </c:marker>
          <c:cat>
            <c:strRef>
              <c:f>[0]!gcE</c:f>
              <c:strCache>
                <c:ptCount val="13"/>
                <c:pt idx="0">
                  <c:v>01/02</c:v>
                </c:pt>
                <c:pt idx="1">
                  <c:v>02/03</c:v>
                </c:pt>
                <c:pt idx="2">
                  <c:v>03/04</c:v>
                </c:pt>
                <c:pt idx="3">
                  <c:v>04/05</c:v>
                </c:pt>
                <c:pt idx="4">
                  <c:v>05/06</c:v>
                </c:pt>
                <c:pt idx="5">
                  <c:v>06/07</c:v>
                </c:pt>
                <c:pt idx="6">
                  <c:v>07/08</c:v>
                </c:pt>
                <c:pt idx="7">
                  <c:v>08/09</c:v>
                </c:pt>
                <c:pt idx="8">
                  <c:v>09/10</c:v>
                </c:pt>
                <c:pt idx="9">
                  <c:v>10/11</c:v>
                </c:pt>
                <c:pt idx="10">
                  <c:v>11/12</c:v>
                </c:pt>
                <c:pt idx="11">
                  <c:v>12/13</c:v>
                </c:pt>
                <c:pt idx="12">
                  <c:v>13/14</c:v>
                </c:pt>
              </c:strCache>
            </c:strRef>
          </c:cat>
          <c:val>
            <c:numRef>
              <c:f>[0]!gcC</c:f>
              <c:numCache>
                <c:formatCode>#,##0</c:formatCode>
                <c:ptCount val="13"/>
                <c:pt idx="0">
                  <c:v>8498</c:v>
                </c:pt>
                <c:pt idx="1">
                  <c:v>9113</c:v>
                </c:pt>
                <c:pt idx="2">
                  <c:v>9339</c:v>
                </c:pt>
                <c:pt idx="3">
                  <c:v>10004</c:v>
                </c:pt>
                <c:pt idx="4">
                  <c:v>10381</c:v>
                </c:pt>
                <c:pt idx="5">
                  <c:v>10133</c:v>
                </c:pt>
                <c:pt idx="6">
                  <c:v>10825</c:v>
                </c:pt>
                <c:pt idx="7">
                  <c:v>11881</c:v>
                </c:pt>
                <c:pt idx="8">
                  <c:v>12982</c:v>
                </c:pt>
                <c:pt idx="9">
                  <c:v>14634</c:v>
                </c:pt>
                <c:pt idx="10">
                  <c:v>16354</c:v>
                </c:pt>
                <c:pt idx="11">
                  <c:v>16495</c:v>
                </c:pt>
                <c:pt idx="12">
                  <c:v>16110</c:v>
                </c:pt>
              </c:numCache>
            </c:numRef>
          </c:val>
          <c:smooth val="0"/>
          <c:extLst xmlns:c16r2="http://schemas.microsoft.com/office/drawing/2015/06/chart">
            <c:ext xmlns:c16="http://schemas.microsoft.com/office/drawing/2014/chart" uri="{C3380CC4-5D6E-409C-BE32-E72D297353CC}">
              <c16:uniqueId val="{00000002-4214-46C9-8691-0D0CA7326B25}"/>
            </c:ext>
          </c:extLst>
        </c:ser>
        <c:dLbls>
          <c:showLegendKey val="0"/>
          <c:showVal val="0"/>
          <c:showCatName val="0"/>
          <c:showSerName val="0"/>
          <c:showPercent val="0"/>
          <c:showBubbleSize val="0"/>
        </c:dLbls>
        <c:marker val="1"/>
        <c:smooth val="0"/>
        <c:axId val="156804992"/>
        <c:axId val="156806528"/>
      </c:lineChart>
      <c:catAx>
        <c:axId val="156804992"/>
        <c:scaling>
          <c:orientation val="minMax"/>
        </c:scaling>
        <c:delete val="0"/>
        <c:axPos val="b"/>
        <c:numFmt formatCode="General" sourceLinked="1"/>
        <c:majorTickMark val="out"/>
        <c:minorTickMark val="none"/>
        <c:tickLblPos val="nextTo"/>
        <c:txPr>
          <a:bodyPr rot="-5400000" vert="horz"/>
          <a:lstStyle/>
          <a:p>
            <a:pPr>
              <a:defRPr/>
            </a:pPr>
            <a:endParaRPr lang="pt-BR"/>
          </a:p>
        </c:txPr>
        <c:crossAx val="156806528"/>
        <c:crosses val="autoZero"/>
        <c:auto val="1"/>
        <c:lblAlgn val="ctr"/>
        <c:lblOffset val="100"/>
        <c:noMultiLvlLbl val="0"/>
      </c:catAx>
      <c:valAx>
        <c:axId val="156806528"/>
        <c:scaling>
          <c:orientation val="minMax"/>
          <c:max val="24500"/>
          <c:min val="-500"/>
        </c:scaling>
        <c:delete val="0"/>
        <c:axPos val="l"/>
        <c:majorGridlines/>
        <c:numFmt formatCode="#,##0;&quot;&quot;" sourceLinked="0"/>
        <c:majorTickMark val="out"/>
        <c:minorTickMark val="none"/>
        <c:tickLblPos val="nextTo"/>
        <c:crossAx val="156804992"/>
        <c:crosses val="autoZero"/>
        <c:crossBetween val="between"/>
      </c:valAx>
      <c:valAx>
        <c:axId val="160585984"/>
        <c:scaling>
          <c:orientation val="minMax"/>
          <c:max val="1"/>
          <c:min val="-0.1"/>
        </c:scaling>
        <c:delete val="0"/>
        <c:axPos val="r"/>
        <c:numFmt formatCode="0.0%" sourceLinked="1"/>
        <c:majorTickMark val="out"/>
        <c:minorTickMark val="none"/>
        <c:tickLblPos val="nextTo"/>
        <c:crossAx val="200635520"/>
        <c:crosses val="max"/>
        <c:crossBetween val="between"/>
        <c:majorUnit val="0.1"/>
      </c:valAx>
      <c:catAx>
        <c:axId val="200635520"/>
        <c:scaling>
          <c:orientation val="minMax"/>
        </c:scaling>
        <c:delete val="1"/>
        <c:axPos val="b"/>
        <c:numFmt formatCode="General" sourceLinked="1"/>
        <c:majorTickMark val="out"/>
        <c:minorTickMark val="none"/>
        <c:tickLblPos val="none"/>
        <c:crossAx val="160585984"/>
        <c:crossesAt val="0"/>
        <c:auto val="1"/>
        <c:lblAlgn val="ctr"/>
        <c:lblOffset val="100"/>
        <c:noMultiLvlLbl val="0"/>
      </c:catAx>
      <c:spPr>
        <a:solidFill>
          <a:schemeClr val="bg1">
            <a:lumMod val="95000"/>
          </a:schemeClr>
        </a:solidFill>
      </c:spPr>
    </c:plotArea>
    <c:legend>
      <c:legendPos val="b"/>
      <c:overlay val="0"/>
      <c:txPr>
        <a:bodyPr/>
        <a:lstStyle/>
        <a:p>
          <a:pPr>
            <a:defRPr sz="1100"/>
          </a:pPr>
          <a:endParaRPr lang="pt-BR"/>
        </a:p>
      </c:txPr>
    </c:legend>
    <c:plotVisOnly val="1"/>
    <c:dispBlanksAs val="gap"/>
    <c:showDLblsOverMax val="0"/>
  </c:chart>
  <c:printSettings>
    <c:headerFooter/>
    <c:pageMargins b="0.78740157499999996" l="0.511811024" r="0.511811024" t="0.78740157499999996" header="0.31496062000000036" footer="0.3149606200000003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081666666666664E-2"/>
          <c:y val="6.7917283950617371E-2"/>
          <c:w val="0.83336722222222226"/>
          <c:h val="0.73760925925925924"/>
        </c:manualLayout>
      </c:layout>
      <c:barChart>
        <c:barDir val="col"/>
        <c:grouping val="clustered"/>
        <c:varyColors val="0"/>
        <c:ser>
          <c:idx val="3"/>
          <c:order val="2"/>
          <c:tx>
            <c:strRef>
              <c:f>gd!$D$2</c:f>
              <c:strCache>
                <c:ptCount val="1"/>
                <c:pt idx="0">
                  <c:v>% não preenchimento</c:v>
                </c:pt>
              </c:strCache>
            </c:strRef>
          </c:tx>
          <c:spPr>
            <a:solidFill>
              <a:schemeClr val="accent5">
                <a:lumMod val="40000"/>
                <a:lumOff val="60000"/>
              </a:schemeClr>
            </a:solidFill>
            <a:ln>
              <a:solidFill>
                <a:schemeClr val="accent5">
                  <a:lumMod val="75000"/>
                </a:schemeClr>
              </a:solidFill>
              <a:prstDash val="lgDashDot"/>
            </a:ln>
          </c:spPr>
          <c:invertIfNegative val="0"/>
          <c:dLbls>
            <c:txPr>
              <a:bodyPr rot="-5400000" vert="horz"/>
              <a:lstStyle/>
              <a:p>
                <a:pPr>
                  <a:defRPr b="1"/>
                </a:pPr>
                <a:endParaRPr lang="pt-BR"/>
              </a:p>
            </c:txPr>
            <c:showLegendKey val="0"/>
            <c:showVal val="1"/>
            <c:showCatName val="0"/>
            <c:showSerName val="0"/>
            <c:showPercent val="0"/>
            <c:showBubbleSize val="0"/>
            <c:showLeaderLines val="0"/>
          </c:dLbls>
          <c:cat>
            <c:numRef>
              <c:f>gd!$A$6:$A$29</c:f>
              <c:numCache>
                <c:formatCode>General</c:formatCode>
                <c:ptCount val="24"/>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numCache>
            </c:numRef>
          </c:cat>
          <c:val>
            <c:numRef>
              <c:f>gd!$D$6:$D$29</c:f>
              <c:numCache>
                <c:formatCode>0.0%</c:formatCode>
                <c:ptCount val="24"/>
                <c:pt idx="0">
                  <c:v>1.5283842794759825E-2</c:v>
                </c:pt>
                <c:pt idx="1">
                  <c:v>0</c:v>
                </c:pt>
                <c:pt idx="2">
                  <c:v>1.4999999999999999E-2</c:v>
                </c:pt>
                <c:pt idx="3">
                  <c:v>1.9927309186614863E-2</c:v>
                </c:pt>
                <c:pt idx="4">
                  <c:v>4.3530980962774343E-2</c:v>
                </c:pt>
                <c:pt idx="5">
                  <c:v>1.2710797885728669E-2</c:v>
                </c:pt>
                <c:pt idx="6">
                  <c:v>2.6330407732474168E-2</c:v>
                </c:pt>
                <c:pt idx="7">
                  <c:v>0</c:v>
                </c:pt>
                <c:pt idx="8">
                  <c:v>0</c:v>
                </c:pt>
                <c:pt idx="9">
                  <c:v>8.6816071068039572E-3</c:v>
                </c:pt>
                <c:pt idx="10">
                  <c:v>0</c:v>
                </c:pt>
                <c:pt idx="11">
                  <c:v>3.6733967802188031E-2</c:v>
                </c:pt>
                <c:pt idx="12">
                  <c:v>3.1186385473495642E-2</c:v>
                </c:pt>
                <c:pt idx="13">
                  <c:v>0</c:v>
                </c:pt>
                <c:pt idx="14">
                  <c:v>2.5782688766114181E-2</c:v>
                </c:pt>
                <c:pt idx="15">
                  <c:v>0</c:v>
                </c:pt>
                <c:pt idx="16">
                  <c:v>0</c:v>
                </c:pt>
                <c:pt idx="17">
                  <c:v>1.1768738574040219E-2</c:v>
                </c:pt>
                <c:pt idx="18">
                  <c:v>0</c:v>
                </c:pt>
                <c:pt idx="19">
                  <c:v>0</c:v>
                </c:pt>
                <c:pt idx="20">
                  <c:v>0</c:v>
                </c:pt>
                <c:pt idx="21">
                  <c:v>0</c:v>
                </c:pt>
                <c:pt idx="22">
                  <c:v>0</c:v>
                </c:pt>
                <c:pt idx="23">
                  <c:v>0</c:v>
                </c:pt>
              </c:numCache>
            </c:numRef>
          </c:val>
          <c:extLst xmlns:c16r2="http://schemas.microsoft.com/office/drawing/2015/06/chart">
            <c:ext xmlns:c16="http://schemas.microsoft.com/office/drawing/2014/chart" uri="{C3380CC4-5D6E-409C-BE32-E72D297353CC}">
              <c16:uniqueId val="{00000000-1EE7-416A-9587-FCD3E7235C9B}"/>
            </c:ext>
          </c:extLst>
        </c:ser>
        <c:dLbls>
          <c:showLegendKey val="0"/>
          <c:showVal val="0"/>
          <c:showCatName val="0"/>
          <c:showSerName val="0"/>
          <c:showPercent val="0"/>
          <c:showBubbleSize val="0"/>
        </c:dLbls>
        <c:gapWidth val="34"/>
        <c:axId val="259890560"/>
        <c:axId val="259889024"/>
      </c:barChart>
      <c:lineChart>
        <c:grouping val="standard"/>
        <c:varyColors val="0"/>
        <c:ser>
          <c:idx val="1"/>
          <c:order val="0"/>
          <c:tx>
            <c:strRef>
              <c:f>gd!$B$2</c:f>
              <c:strCache>
                <c:ptCount val="1"/>
                <c:pt idx="0">
                  <c:v>Vagas</c:v>
                </c:pt>
              </c:strCache>
            </c:strRef>
          </c:tx>
          <c:spPr>
            <a:ln>
              <a:solidFill>
                <a:schemeClr val="accent6">
                  <a:lumMod val="75000"/>
                </a:schemeClr>
              </a:solidFill>
            </a:ln>
          </c:spPr>
          <c:marker>
            <c:symbol val="none"/>
          </c:marker>
          <c:cat>
            <c:numRef>
              <c:f>gd!$A$6:$A$29</c:f>
              <c:numCache>
                <c:formatCode>General</c:formatCode>
                <c:ptCount val="24"/>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numCache>
            </c:numRef>
          </c:cat>
          <c:val>
            <c:numRef>
              <c:f>gd!$B$6:$B$29</c:f>
              <c:numCache>
                <c:formatCode>#,##0</c:formatCode>
                <c:ptCount val="24"/>
                <c:pt idx="0">
                  <c:v>7786</c:v>
                </c:pt>
                <c:pt idx="1">
                  <c:v>7864</c:v>
                </c:pt>
                <c:pt idx="2">
                  <c:v>7800</c:v>
                </c:pt>
                <c:pt idx="3">
                  <c:v>7979</c:v>
                </c:pt>
                <c:pt idx="4">
                  <c:v>8247</c:v>
                </c:pt>
                <c:pt idx="5">
                  <c:v>7946</c:v>
                </c:pt>
                <c:pt idx="6">
                  <c:v>9001</c:v>
                </c:pt>
                <c:pt idx="7">
                  <c:v>9202</c:v>
                </c:pt>
                <c:pt idx="8">
                  <c:v>9469</c:v>
                </c:pt>
                <c:pt idx="9">
                  <c:v>9906</c:v>
                </c:pt>
                <c:pt idx="10">
                  <c:v>10089</c:v>
                </c:pt>
                <c:pt idx="11">
                  <c:v>11243</c:v>
                </c:pt>
                <c:pt idx="12">
                  <c:v>12281</c:v>
                </c:pt>
                <c:pt idx="13">
                  <c:v>12824</c:v>
                </c:pt>
                <c:pt idx="14">
                  <c:v>14661</c:v>
                </c:pt>
                <c:pt idx="15">
                  <c:v>15278</c:v>
                </c:pt>
                <c:pt idx="16">
                  <c:v>16241</c:v>
                </c:pt>
                <c:pt idx="17">
                  <c:v>17504</c:v>
                </c:pt>
                <c:pt idx="18">
                  <c:v>16876</c:v>
                </c:pt>
                <c:pt idx="19">
                  <c:v>16468</c:v>
                </c:pt>
                <c:pt idx="20">
                  <c:v>16852</c:v>
                </c:pt>
                <c:pt idx="21">
                  <c:v>17931</c:v>
                </c:pt>
                <c:pt idx="22">
                  <c:v>20670</c:v>
                </c:pt>
                <c:pt idx="23">
                  <c:v>26804</c:v>
                </c:pt>
              </c:numCache>
            </c:numRef>
          </c:val>
          <c:smooth val="0"/>
          <c:extLst xmlns:c16r2="http://schemas.microsoft.com/office/drawing/2015/06/chart">
            <c:ext xmlns:c16="http://schemas.microsoft.com/office/drawing/2014/chart" uri="{C3380CC4-5D6E-409C-BE32-E72D297353CC}">
              <c16:uniqueId val="{00000001-1EE7-416A-9587-FCD3E7235C9B}"/>
            </c:ext>
          </c:extLst>
        </c:ser>
        <c:ser>
          <c:idx val="2"/>
          <c:order val="1"/>
          <c:tx>
            <c:strRef>
              <c:f>gd!$C$2</c:f>
              <c:strCache>
                <c:ptCount val="1"/>
                <c:pt idx="0">
                  <c:v>Ingressos</c:v>
                </c:pt>
              </c:strCache>
            </c:strRef>
          </c:tx>
          <c:spPr>
            <a:ln>
              <a:solidFill>
                <a:schemeClr val="accent4">
                  <a:lumMod val="75000"/>
                </a:schemeClr>
              </a:solidFill>
            </a:ln>
          </c:spPr>
          <c:marker>
            <c:symbol val="none"/>
          </c:marker>
          <c:cat>
            <c:numRef>
              <c:f>gd!$A$6:$A$29</c:f>
              <c:numCache>
                <c:formatCode>General</c:formatCode>
                <c:ptCount val="24"/>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numCache>
            </c:numRef>
          </c:cat>
          <c:val>
            <c:numRef>
              <c:f>gd!$C$6:$C$29</c:f>
              <c:numCache>
                <c:formatCode>#,##0</c:formatCode>
                <c:ptCount val="24"/>
                <c:pt idx="0">
                  <c:v>7667</c:v>
                </c:pt>
                <c:pt idx="1">
                  <c:v>7875</c:v>
                </c:pt>
                <c:pt idx="2">
                  <c:v>7683</c:v>
                </c:pt>
                <c:pt idx="3">
                  <c:v>7820</c:v>
                </c:pt>
                <c:pt idx="4">
                  <c:v>7888</c:v>
                </c:pt>
                <c:pt idx="5">
                  <c:v>7845</c:v>
                </c:pt>
                <c:pt idx="6">
                  <c:v>8764</c:v>
                </c:pt>
                <c:pt idx="7">
                  <c:v>9566</c:v>
                </c:pt>
                <c:pt idx="8">
                  <c:v>9500</c:v>
                </c:pt>
                <c:pt idx="9">
                  <c:v>9820</c:v>
                </c:pt>
                <c:pt idx="10">
                  <c:v>10313</c:v>
                </c:pt>
                <c:pt idx="11">
                  <c:v>10830</c:v>
                </c:pt>
                <c:pt idx="12">
                  <c:v>11898</c:v>
                </c:pt>
                <c:pt idx="13">
                  <c:v>12894</c:v>
                </c:pt>
                <c:pt idx="14">
                  <c:v>14283</c:v>
                </c:pt>
                <c:pt idx="15">
                  <c:v>15424</c:v>
                </c:pt>
                <c:pt idx="16">
                  <c:v>16267</c:v>
                </c:pt>
                <c:pt idx="17">
                  <c:v>17298</c:v>
                </c:pt>
                <c:pt idx="18">
                  <c:v>17339</c:v>
                </c:pt>
                <c:pt idx="19">
                  <c:v>18473</c:v>
                </c:pt>
                <c:pt idx="20">
                  <c:v>18253</c:v>
                </c:pt>
                <c:pt idx="21">
                  <c:v>20203</c:v>
                </c:pt>
                <c:pt idx="22">
                  <c:v>21182</c:v>
                </c:pt>
                <c:pt idx="23">
                  <c:v>27057</c:v>
                </c:pt>
              </c:numCache>
            </c:numRef>
          </c:val>
          <c:smooth val="0"/>
          <c:extLst xmlns:c16r2="http://schemas.microsoft.com/office/drawing/2015/06/chart">
            <c:ext xmlns:c16="http://schemas.microsoft.com/office/drawing/2014/chart" uri="{C3380CC4-5D6E-409C-BE32-E72D297353CC}">
              <c16:uniqueId val="{00000002-1EE7-416A-9587-FCD3E7235C9B}"/>
            </c:ext>
          </c:extLst>
        </c:ser>
        <c:dLbls>
          <c:showLegendKey val="0"/>
          <c:showVal val="0"/>
          <c:showCatName val="0"/>
          <c:showSerName val="0"/>
          <c:showPercent val="0"/>
          <c:showBubbleSize val="0"/>
        </c:dLbls>
        <c:marker val="1"/>
        <c:smooth val="0"/>
        <c:axId val="258525056"/>
        <c:axId val="259324928"/>
      </c:lineChart>
      <c:catAx>
        <c:axId val="258525056"/>
        <c:scaling>
          <c:orientation val="minMax"/>
        </c:scaling>
        <c:delete val="0"/>
        <c:axPos val="b"/>
        <c:numFmt formatCode="General" sourceLinked="1"/>
        <c:majorTickMark val="out"/>
        <c:minorTickMark val="none"/>
        <c:tickLblPos val="nextTo"/>
        <c:txPr>
          <a:bodyPr rot="-5400000" vert="horz"/>
          <a:lstStyle/>
          <a:p>
            <a:pPr>
              <a:defRPr/>
            </a:pPr>
            <a:endParaRPr lang="pt-BR"/>
          </a:p>
        </c:txPr>
        <c:crossAx val="259324928"/>
        <c:crosses val="autoZero"/>
        <c:auto val="1"/>
        <c:lblAlgn val="ctr"/>
        <c:lblOffset val="100"/>
        <c:noMultiLvlLbl val="0"/>
      </c:catAx>
      <c:valAx>
        <c:axId val="259324928"/>
        <c:scaling>
          <c:orientation val="minMax"/>
        </c:scaling>
        <c:delete val="0"/>
        <c:axPos val="l"/>
        <c:majorGridlines/>
        <c:numFmt formatCode="#,##0" sourceLinked="1"/>
        <c:majorTickMark val="out"/>
        <c:minorTickMark val="none"/>
        <c:tickLblPos val="nextTo"/>
        <c:crossAx val="258525056"/>
        <c:crosses val="autoZero"/>
        <c:crossBetween val="between"/>
      </c:valAx>
      <c:valAx>
        <c:axId val="259889024"/>
        <c:scaling>
          <c:orientation val="minMax"/>
          <c:max val="1"/>
        </c:scaling>
        <c:delete val="0"/>
        <c:axPos val="r"/>
        <c:numFmt formatCode="0.0%" sourceLinked="1"/>
        <c:majorTickMark val="out"/>
        <c:minorTickMark val="none"/>
        <c:tickLblPos val="nextTo"/>
        <c:crossAx val="259890560"/>
        <c:crosses val="max"/>
        <c:crossBetween val="between"/>
        <c:majorUnit val="0.1"/>
        <c:minorUnit val="1.0000000000000009E-3"/>
      </c:valAx>
      <c:catAx>
        <c:axId val="259890560"/>
        <c:scaling>
          <c:orientation val="minMax"/>
        </c:scaling>
        <c:delete val="1"/>
        <c:axPos val="b"/>
        <c:numFmt formatCode="General" sourceLinked="1"/>
        <c:majorTickMark val="out"/>
        <c:minorTickMark val="none"/>
        <c:tickLblPos val="none"/>
        <c:crossAx val="259889024"/>
        <c:crosses val="autoZero"/>
        <c:auto val="1"/>
        <c:lblAlgn val="ctr"/>
        <c:lblOffset val="100"/>
        <c:noMultiLvlLbl val="0"/>
      </c:catAx>
      <c:spPr>
        <a:solidFill>
          <a:schemeClr val="bg1">
            <a:lumMod val="95000"/>
          </a:schemeClr>
        </a:solidFill>
      </c:spPr>
    </c:plotArea>
    <c:legend>
      <c:legendPos val="b"/>
      <c:overlay val="0"/>
      <c:txPr>
        <a:bodyPr/>
        <a:lstStyle/>
        <a:p>
          <a:pPr>
            <a:defRPr sz="1050"/>
          </a:pPr>
          <a:endParaRPr lang="pt-BR"/>
        </a:p>
      </c:txPr>
    </c:legend>
    <c:plotVisOnly val="1"/>
    <c:dispBlanksAs val="gap"/>
    <c:showDLblsOverMax val="0"/>
  </c:chart>
  <c:printSettings>
    <c:headerFooter/>
    <c:pageMargins b="0.78740157499999996" l="0.511811024" r="0.511811024" t="0.78740157499999996" header="0.31496062000000036" footer="0.31496062000000036"/>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995277777777774E-2"/>
          <c:y val="3.2639351851851871E-2"/>
          <c:w val="0.84239347222222261"/>
          <c:h val="0.76839884259259339"/>
        </c:manualLayout>
      </c:layout>
      <c:barChart>
        <c:barDir val="col"/>
        <c:grouping val="clustered"/>
        <c:varyColors val="0"/>
        <c:ser>
          <c:idx val="2"/>
          <c:order val="2"/>
          <c:tx>
            <c:strRef>
              <c:f>ge!$E$2</c:f>
              <c:strCache>
                <c:ptCount val="1"/>
                <c:pt idx="0">
                  <c:v>% não preenchimento</c:v>
                </c:pt>
              </c:strCache>
            </c:strRef>
          </c:tx>
          <c:spPr>
            <a:solidFill>
              <a:schemeClr val="accent3">
                <a:lumMod val="60000"/>
                <a:lumOff val="40000"/>
              </a:schemeClr>
            </a:solidFill>
            <a:ln>
              <a:solidFill>
                <a:schemeClr val="accent3">
                  <a:lumMod val="50000"/>
                </a:schemeClr>
              </a:solidFill>
              <a:prstDash val="lgDashDot"/>
            </a:ln>
          </c:spPr>
          <c:invertIfNegative val="0"/>
          <c:dLbls>
            <c:dLbl>
              <c:idx val="2"/>
              <c:layout>
                <c:manualLayout>
                  <c:x val="2.116666666666667E-2"/>
                  <c:y val="2.9398379629629649E-2"/>
                </c:manualLayout>
              </c:layout>
              <c:showLegendKey val="0"/>
              <c:showVal val="1"/>
              <c:showCatName val="0"/>
              <c:showSerName val="0"/>
              <c:showPercent val="0"/>
              <c:showBubbleSize val="0"/>
            </c:dLbl>
            <c:dLbl>
              <c:idx val="5"/>
              <c:layout>
                <c:manualLayout>
                  <c:x val="2.6458333333333341E-2"/>
                  <c:y val="6.4676157407407411E-2"/>
                </c:manualLayout>
              </c:layout>
              <c:showLegendKey val="0"/>
              <c:showVal val="1"/>
              <c:showCatName val="0"/>
              <c:showSerName val="0"/>
              <c:showPercent val="0"/>
              <c:showBubbleSize val="0"/>
            </c:dLbl>
            <c:dLbl>
              <c:idx val="9"/>
              <c:layout>
                <c:manualLayout>
                  <c:x val="2.9986111111111116E-2"/>
                  <c:y val="3.8217824074074092E-2"/>
                </c:manualLayout>
              </c:layout>
              <c:showLegendKey val="0"/>
              <c:showVal val="1"/>
              <c:showCatName val="0"/>
              <c:showSerName val="0"/>
              <c:showPercent val="0"/>
              <c:showBubbleSize val="0"/>
            </c:dLbl>
            <c:dLbl>
              <c:idx val="10"/>
              <c:layout>
                <c:manualLayout>
                  <c:x val="2.6458333333333341E-2"/>
                  <c:y val="3.2338425925925944E-2"/>
                </c:manualLayout>
              </c:layout>
              <c:showLegendKey val="0"/>
              <c:showVal val="1"/>
              <c:showCatName val="0"/>
              <c:showSerName val="0"/>
              <c:showPercent val="0"/>
              <c:showBubbleSize val="0"/>
            </c:dLbl>
            <c:txPr>
              <a:bodyPr rot="-5400000" vert="horz"/>
              <a:lstStyle/>
              <a:p>
                <a:pPr>
                  <a:defRPr b="1"/>
                </a:pPr>
                <a:endParaRPr lang="pt-BR"/>
              </a:p>
            </c:txPr>
            <c:showLegendKey val="0"/>
            <c:showVal val="1"/>
            <c:showCatName val="0"/>
            <c:showSerName val="0"/>
            <c:showPercent val="0"/>
            <c:showBubbleSize val="0"/>
            <c:showLeaderLines val="0"/>
          </c:dLbls>
          <c:cat>
            <c:strRef>
              <c:f>ge!$B$6:$B$24</c:f>
              <c:strCache>
                <c:ptCount val="19"/>
                <c:pt idx="0">
                  <c:v>91/96</c:v>
                </c:pt>
                <c:pt idx="1">
                  <c:v>92/97</c:v>
                </c:pt>
                <c:pt idx="2">
                  <c:v>93/98</c:v>
                </c:pt>
                <c:pt idx="3">
                  <c:v>94/99</c:v>
                </c:pt>
                <c:pt idx="4">
                  <c:v>95/00</c:v>
                </c:pt>
                <c:pt idx="5">
                  <c:v>96/01</c:v>
                </c:pt>
                <c:pt idx="6">
                  <c:v>97/02</c:v>
                </c:pt>
                <c:pt idx="7">
                  <c:v>98/03</c:v>
                </c:pt>
                <c:pt idx="8">
                  <c:v>99/04</c:v>
                </c:pt>
                <c:pt idx="9">
                  <c:v>00/05</c:v>
                </c:pt>
                <c:pt idx="10">
                  <c:v>01/06</c:v>
                </c:pt>
                <c:pt idx="11">
                  <c:v>02/07</c:v>
                </c:pt>
                <c:pt idx="12">
                  <c:v>03/08</c:v>
                </c:pt>
                <c:pt idx="13">
                  <c:v>04/09</c:v>
                </c:pt>
                <c:pt idx="14">
                  <c:v>05/10</c:v>
                </c:pt>
                <c:pt idx="15">
                  <c:v>06/11</c:v>
                </c:pt>
                <c:pt idx="16">
                  <c:v>07/12</c:v>
                </c:pt>
                <c:pt idx="17">
                  <c:v>08/13</c:v>
                </c:pt>
                <c:pt idx="18">
                  <c:v>09/14</c:v>
                </c:pt>
              </c:strCache>
            </c:strRef>
          </c:cat>
          <c:val>
            <c:numRef>
              <c:f>ge!$E$6:$E$24</c:f>
              <c:numCache>
                <c:formatCode>0.0%</c:formatCode>
                <c:ptCount val="19"/>
                <c:pt idx="0">
                  <c:v>6.1692969870875136E-2</c:v>
                </c:pt>
                <c:pt idx="1">
                  <c:v>6.7047619047619023E-2</c:v>
                </c:pt>
                <c:pt idx="2">
                  <c:v>-2.863464792398851E-3</c:v>
                </c:pt>
                <c:pt idx="3">
                  <c:v>2.6086956521739091E-2</c:v>
                </c:pt>
                <c:pt idx="4">
                  <c:v>1.6480730223123685E-2</c:v>
                </c:pt>
                <c:pt idx="5">
                  <c:v>-6.6029318036966211E-2</c:v>
                </c:pt>
                <c:pt idx="6">
                  <c:v>3.0351437699680517E-2</c:v>
                </c:pt>
                <c:pt idx="7">
                  <c:v>4.7355216391386179E-2</c:v>
                </c:pt>
                <c:pt idx="8">
                  <c:v>1.69473684210526E-2</c:v>
                </c:pt>
                <c:pt idx="9">
                  <c:v>-1.8737270875763823E-2</c:v>
                </c:pt>
                <c:pt idx="10">
                  <c:v>-6.5936197032872013E-3</c:v>
                </c:pt>
                <c:pt idx="11">
                  <c:v>6.4358264081255778E-2</c:v>
                </c:pt>
                <c:pt idx="12">
                  <c:v>9.0183224071272439E-2</c:v>
                </c:pt>
                <c:pt idx="13">
                  <c:v>7.8563673026213698E-2</c:v>
                </c:pt>
                <c:pt idx="14">
                  <c:v>9.1087306588251815E-2</c:v>
                </c:pt>
                <c:pt idx="15">
                  <c:v>5.1218879668049833E-2</c:v>
                </c:pt>
                <c:pt idx="16">
                  <c:v>-5.3482510604290212E-3</c:v>
                </c:pt>
                <c:pt idx="17">
                  <c:v>4.6421551624465263E-2</c:v>
                </c:pt>
                <c:pt idx="18">
                  <c:v>7.088067362592998E-2</c:v>
                </c:pt>
              </c:numCache>
            </c:numRef>
          </c:val>
          <c:extLst xmlns:c16r2="http://schemas.microsoft.com/office/drawing/2015/06/chart">
            <c:ext xmlns:c16="http://schemas.microsoft.com/office/drawing/2014/chart" uri="{C3380CC4-5D6E-409C-BE32-E72D297353CC}">
              <c16:uniqueId val="{00000000-92F0-490E-9299-4C45A199B2FB}"/>
            </c:ext>
          </c:extLst>
        </c:ser>
        <c:dLbls>
          <c:showLegendKey val="0"/>
          <c:showVal val="0"/>
          <c:showCatName val="0"/>
          <c:showSerName val="0"/>
          <c:showPercent val="0"/>
          <c:showBubbleSize val="0"/>
        </c:dLbls>
        <c:gapWidth val="66"/>
        <c:axId val="6945792"/>
        <c:axId val="6944256"/>
      </c:barChart>
      <c:lineChart>
        <c:grouping val="standard"/>
        <c:varyColors val="0"/>
        <c:ser>
          <c:idx val="0"/>
          <c:order val="0"/>
          <c:tx>
            <c:strRef>
              <c:f>ge!$C$2</c:f>
              <c:strCache>
                <c:ptCount val="1"/>
                <c:pt idx="0">
                  <c:v>Ingressos</c:v>
                </c:pt>
              </c:strCache>
            </c:strRef>
          </c:tx>
          <c:spPr>
            <a:ln>
              <a:solidFill>
                <a:srgbClr val="7030A0"/>
              </a:solidFill>
            </a:ln>
          </c:spPr>
          <c:marker>
            <c:symbol val="none"/>
          </c:marker>
          <c:cat>
            <c:strRef>
              <c:f>ge!$B$6:$B$24</c:f>
              <c:strCache>
                <c:ptCount val="19"/>
                <c:pt idx="0">
                  <c:v>91/96</c:v>
                </c:pt>
                <c:pt idx="1">
                  <c:v>92/97</c:v>
                </c:pt>
                <c:pt idx="2">
                  <c:v>93/98</c:v>
                </c:pt>
                <c:pt idx="3">
                  <c:v>94/99</c:v>
                </c:pt>
                <c:pt idx="4">
                  <c:v>95/00</c:v>
                </c:pt>
                <c:pt idx="5">
                  <c:v>96/01</c:v>
                </c:pt>
                <c:pt idx="6">
                  <c:v>97/02</c:v>
                </c:pt>
                <c:pt idx="7">
                  <c:v>98/03</c:v>
                </c:pt>
                <c:pt idx="8">
                  <c:v>99/04</c:v>
                </c:pt>
                <c:pt idx="9">
                  <c:v>00/05</c:v>
                </c:pt>
                <c:pt idx="10">
                  <c:v>01/06</c:v>
                </c:pt>
                <c:pt idx="11">
                  <c:v>02/07</c:v>
                </c:pt>
                <c:pt idx="12">
                  <c:v>03/08</c:v>
                </c:pt>
                <c:pt idx="13">
                  <c:v>04/09</c:v>
                </c:pt>
                <c:pt idx="14">
                  <c:v>05/10</c:v>
                </c:pt>
                <c:pt idx="15">
                  <c:v>06/11</c:v>
                </c:pt>
                <c:pt idx="16">
                  <c:v>07/12</c:v>
                </c:pt>
                <c:pt idx="17">
                  <c:v>08/13</c:v>
                </c:pt>
                <c:pt idx="18">
                  <c:v>09/14</c:v>
                </c:pt>
              </c:strCache>
            </c:strRef>
          </c:cat>
          <c:val>
            <c:numRef>
              <c:f>ge!$C$6:$C$24</c:f>
              <c:numCache>
                <c:formatCode>#,##0</c:formatCode>
                <c:ptCount val="19"/>
                <c:pt idx="0">
                  <c:v>7667</c:v>
                </c:pt>
                <c:pt idx="1">
                  <c:v>7875</c:v>
                </c:pt>
                <c:pt idx="2">
                  <c:v>7683</c:v>
                </c:pt>
                <c:pt idx="3">
                  <c:v>7820</c:v>
                </c:pt>
                <c:pt idx="4">
                  <c:v>7888</c:v>
                </c:pt>
                <c:pt idx="5">
                  <c:v>7845</c:v>
                </c:pt>
                <c:pt idx="6">
                  <c:v>8764</c:v>
                </c:pt>
                <c:pt idx="7">
                  <c:v>9566</c:v>
                </c:pt>
                <c:pt idx="8">
                  <c:v>9500</c:v>
                </c:pt>
                <c:pt idx="9">
                  <c:v>9820</c:v>
                </c:pt>
                <c:pt idx="10">
                  <c:v>10313</c:v>
                </c:pt>
                <c:pt idx="11">
                  <c:v>10830</c:v>
                </c:pt>
                <c:pt idx="12">
                  <c:v>11898</c:v>
                </c:pt>
                <c:pt idx="13">
                  <c:v>12894</c:v>
                </c:pt>
                <c:pt idx="14">
                  <c:v>14283</c:v>
                </c:pt>
                <c:pt idx="15">
                  <c:v>15424</c:v>
                </c:pt>
                <c:pt idx="16">
                  <c:v>16267</c:v>
                </c:pt>
                <c:pt idx="17">
                  <c:v>17298</c:v>
                </c:pt>
                <c:pt idx="18">
                  <c:v>17339</c:v>
                </c:pt>
              </c:numCache>
            </c:numRef>
          </c:val>
          <c:smooth val="0"/>
          <c:extLst xmlns:c16r2="http://schemas.microsoft.com/office/drawing/2015/06/chart">
            <c:ext xmlns:c16="http://schemas.microsoft.com/office/drawing/2014/chart" uri="{C3380CC4-5D6E-409C-BE32-E72D297353CC}">
              <c16:uniqueId val="{00000001-92F0-490E-9299-4C45A199B2FB}"/>
            </c:ext>
          </c:extLst>
        </c:ser>
        <c:ser>
          <c:idx val="1"/>
          <c:order val="1"/>
          <c:tx>
            <c:strRef>
              <c:f>ge!$D$2</c:f>
              <c:strCache>
                <c:ptCount val="1"/>
                <c:pt idx="0">
                  <c:v>Egressos</c:v>
                </c:pt>
              </c:strCache>
            </c:strRef>
          </c:tx>
          <c:spPr>
            <a:ln>
              <a:solidFill>
                <a:schemeClr val="accent6">
                  <a:lumMod val="75000"/>
                </a:schemeClr>
              </a:solidFill>
            </a:ln>
          </c:spPr>
          <c:marker>
            <c:symbol val="none"/>
          </c:marker>
          <c:cat>
            <c:strRef>
              <c:f>ge!$B$6:$B$24</c:f>
              <c:strCache>
                <c:ptCount val="19"/>
                <c:pt idx="0">
                  <c:v>91/96</c:v>
                </c:pt>
                <c:pt idx="1">
                  <c:v>92/97</c:v>
                </c:pt>
                <c:pt idx="2">
                  <c:v>93/98</c:v>
                </c:pt>
                <c:pt idx="3">
                  <c:v>94/99</c:v>
                </c:pt>
                <c:pt idx="4">
                  <c:v>95/00</c:v>
                </c:pt>
                <c:pt idx="5">
                  <c:v>96/01</c:v>
                </c:pt>
                <c:pt idx="6">
                  <c:v>97/02</c:v>
                </c:pt>
                <c:pt idx="7">
                  <c:v>98/03</c:v>
                </c:pt>
                <c:pt idx="8">
                  <c:v>99/04</c:v>
                </c:pt>
                <c:pt idx="9">
                  <c:v>00/05</c:v>
                </c:pt>
                <c:pt idx="10">
                  <c:v>01/06</c:v>
                </c:pt>
                <c:pt idx="11">
                  <c:v>02/07</c:v>
                </c:pt>
                <c:pt idx="12">
                  <c:v>03/08</c:v>
                </c:pt>
                <c:pt idx="13">
                  <c:v>04/09</c:v>
                </c:pt>
                <c:pt idx="14">
                  <c:v>05/10</c:v>
                </c:pt>
                <c:pt idx="15">
                  <c:v>06/11</c:v>
                </c:pt>
                <c:pt idx="16">
                  <c:v>07/12</c:v>
                </c:pt>
                <c:pt idx="17">
                  <c:v>08/13</c:v>
                </c:pt>
                <c:pt idx="18">
                  <c:v>09/14</c:v>
                </c:pt>
              </c:strCache>
            </c:strRef>
          </c:cat>
          <c:val>
            <c:numRef>
              <c:f>ge!$D$6:$D$24</c:f>
              <c:numCache>
                <c:formatCode>#,##0</c:formatCode>
                <c:ptCount val="19"/>
                <c:pt idx="0">
                  <c:v>7194</c:v>
                </c:pt>
                <c:pt idx="1">
                  <c:v>7347</c:v>
                </c:pt>
                <c:pt idx="2">
                  <c:v>7705</c:v>
                </c:pt>
                <c:pt idx="3">
                  <c:v>7616</c:v>
                </c:pt>
                <c:pt idx="4">
                  <c:v>7758</c:v>
                </c:pt>
                <c:pt idx="5">
                  <c:v>8363</c:v>
                </c:pt>
                <c:pt idx="6">
                  <c:v>8498</c:v>
                </c:pt>
                <c:pt idx="7">
                  <c:v>9113</c:v>
                </c:pt>
                <c:pt idx="8">
                  <c:v>9339</c:v>
                </c:pt>
                <c:pt idx="9">
                  <c:v>10004</c:v>
                </c:pt>
                <c:pt idx="10">
                  <c:v>10381</c:v>
                </c:pt>
                <c:pt idx="11">
                  <c:v>10133</c:v>
                </c:pt>
                <c:pt idx="12">
                  <c:v>10825</c:v>
                </c:pt>
                <c:pt idx="13">
                  <c:v>11881</c:v>
                </c:pt>
                <c:pt idx="14">
                  <c:v>12982</c:v>
                </c:pt>
                <c:pt idx="15">
                  <c:v>14634</c:v>
                </c:pt>
                <c:pt idx="16">
                  <c:v>16354</c:v>
                </c:pt>
                <c:pt idx="17">
                  <c:v>16495</c:v>
                </c:pt>
                <c:pt idx="18">
                  <c:v>16110</c:v>
                </c:pt>
              </c:numCache>
            </c:numRef>
          </c:val>
          <c:smooth val="0"/>
          <c:extLst xmlns:c16r2="http://schemas.microsoft.com/office/drawing/2015/06/chart">
            <c:ext xmlns:c16="http://schemas.microsoft.com/office/drawing/2014/chart" uri="{C3380CC4-5D6E-409C-BE32-E72D297353CC}">
              <c16:uniqueId val="{00000002-92F0-490E-9299-4C45A199B2FB}"/>
            </c:ext>
          </c:extLst>
        </c:ser>
        <c:dLbls>
          <c:showLegendKey val="0"/>
          <c:showVal val="0"/>
          <c:showCatName val="0"/>
          <c:showSerName val="0"/>
          <c:showPercent val="0"/>
          <c:showBubbleSize val="0"/>
        </c:dLbls>
        <c:marker val="1"/>
        <c:smooth val="0"/>
        <c:axId val="6916352"/>
        <c:axId val="6942720"/>
      </c:lineChart>
      <c:catAx>
        <c:axId val="6916352"/>
        <c:scaling>
          <c:orientation val="minMax"/>
        </c:scaling>
        <c:delete val="0"/>
        <c:axPos val="b"/>
        <c:numFmt formatCode="General" sourceLinked="0"/>
        <c:majorTickMark val="out"/>
        <c:minorTickMark val="none"/>
        <c:tickLblPos val="nextTo"/>
        <c:txPr>
          <a:bodyPr rot="-5400000" vert="horz"/>
          <a:lstStyle/>
          <a:p>
            <a:pPr>
              <a:defRPr/>
            </a:pPr>
            <a:endParaRPr lang="pt-BR"/>
          </a:p>
        </c:txPr>
        <c:crossAx val="6942720"/>
        <c:crosses val="autoZero"/>
        <c:auto val="1"/>
        <c:lblAlgn val="ctr"/>
        <c:lblOffset val="100"/>
        <c:noMultiLvlLbl val="0"/>
      </c:catAx>
      <c:valAx>
        <c:axId val="6942720"/>
        <c:scaling>
          <c:orientation val="minMax"/>
        </c:scaling>
        <c:delete val="0"/>
        <c:axPos val="l"/>
        <c:majorGridlines/>
        <c:numFmt formatCode="#,##0" sourceLinked="1"/>
        <c:majorTickMark val="out"/>
        <c:minorTickMark val="none"/>
        <c:tickLblPos val="nextTo"/>
        <c:crossAx val="6916352"/>
        <c:crosses val="autoZero"/>
        <c:crossBetween val="between"/>
      </c:valAx>
      <c:valAx>
        <c:axId val="6944256"/>
        <c:scaling>
          <c:orientation val="minMax"/>
          <c:max val="1"/>
          <c:min val="-0.1"/>
        </c:scaling>
        <c:delete val="0"/>
        <c:axPos val="r"/>
        <c:numFmt formatCode="0.0%" sourceLinked="1"/>
        <c:majorTickMark val="out"/>
        <c:minorTickMark val="none"/>
        <c:tickLblPos val="nextTo"/>
        <c:crossAx val="6945792"/>
        <c:crosses val="max"/>
        <c:crossBetween val="between"/>
        <c:majorUnit val="0.1"/>
        <c:minorUnit val="0.1"/>
      </c:valAx>
      <c:catAx>
        <c:axId val="6945792"/>
        <c:scaling>
          <c:orientation val="minMax"/>
        </c:scaling>
        <c:delete val="1"/>
        <c:axPos val="b"/>
        <c:numFmt formatCode="General" sourceLinked="1"/>
        <c:majorTickMark val="out"/>
        <c:minorTickMark val="none"/>
        <c:tickLblPos val="none"/>
        <c:crossAx val="6944256"/>
        <c:crosses val="autoZero"/>
        <c:auto val="1"/>
        <c:lblAlgn val="ctr"/>
        <c:lblOffset val="100"/>
        <c:noMultiLvlLbl val="0"/>
      </c:catAx>
      <c:spPr>
        <a:solidFill>
          <a:schemeClr val="bg1">
            <a:lumMod val="95000"/>
          </a:schemeClr>
        </a:solidFill>
      </c:spPr>
    </c:plotArea>
    <c:legend>
      <c:legendPos val="b"/>
      <c:overlay val="0"/>
      <c:txPr>
        <a:bodyPr/>
        <a:lstStyle/>
        <a:p>
          <a:pPr>
            <a:defRPr sz="1050"/>
          </a:pPr>
          <a:endParaRPr lang="pt-BR"/>
        </a:p>
      </c:txPr>
    </c:legend>
    <c:plotVisOnly val="1"/>
    <c:dispBlanksAs val="gap"/>
    <c:showDLblsOverMax val="0"/>
  </c:chart>
  <c:printSettings>
    <c:headerFooter/>
    <c:pageMargins b="0.78740157499999996" l="0.511811024" r="0.511811024" t="0.78740157499999996" header="0.31496062000000036" footer="0.31496062000000036"/>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gf!$B$2</c:f>
              <c:strCache>
                <c:ptCount val="1"/>
                <c:pt idx="0">
                  <c:v>Vagas</c:v>
                </c:pt>
              </c:strCache>
            </c:strRef>
          </c:tx>
          <c:marker>
            <c:symbol val="none"/>
          </c:marker>
          <c:cat>
            <c:numRef>
              <c:f>[0]!gfA</c:f>
              <c:numCache>
                <c:formatCode>General</c:formatCode>
                <c:ptCount val="24"/>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numCache>
            </c:numRef>
          </c:cat>
          <c:val>
            <c:numRef>
              <c:f>[0]!gfB</c:f>
              <c:numCache>
                <c:formatCode>#,##0</c:formatCode>
                <c:ptCount val="24"/>
                <c:pt idx="0">
                  <c:v>7786</c:v>
                </c:pt>
                <c:pt idx="1">
                  <c:v>7864</c:v>
                </c:pt>
                <c:pt idx="2">
                  <c:v>7800</c:v>
                </c:pt>
                <c:pt idx="3">
                  <c:v>7979</c:v>
                </c:pt>
                <c:pt idx="4">
                  <c:v>8247</c:v>
                </c:pt>
                <c:pt idx="5">
                  <c:v>7946</c:v>
                </c:pt>
                <c:pt idx="6">
                  <c:v>9001</c:v>
                </c:pt>
                <c:pt idx="7">
                  <c:v>9202</c:v>
                </c:pt>
                <c:pt idx="8">
                  <c:v>9469</c:v>
                </c:pt>
                <c:pt idx="9">
                  <c:v>9906</c:v>
                </c:pt>
                <c:pt idx="10">
                  <c:v>10089</c:v>
                </c:pt>
                <c:pt idx="11">
                  <c:v>11243</c:v>
                </c:pt>
                <c:pt idx="12">
                  <c:v>12281</c:v>
                </c:pt>
                <c:pt idx="13">
                  <c:v>12824</c:v>
                </c:pt>
                <c:pt idx="14">
                  <c:v>14661</c:v>
                </c:pt>
                <c:pt idx="15">
                  <c:v>15278</c:v>
                </c:pt>
                <c:pt idx="16">
                  <c:v>16241</c:v>
                </c:pt>
                <c:pt idx="17">
                  <c:v>17504</c:v>
                </c:pt>
                <c:pt idx="18">
                  <c:v>16876</c:v>
                </c:pt>
                <c:pt idx="19">
                  <c:v>16468</c:v>
                </c:pt>
                <c:pt idx="20">
                  <c:v>16852</c:v>
                </c:pt>
                <c:pt idx="21">
                  <c:v>17931</c:v>
                </c:pt>
                <c:pt idx="22">
                  <c:v>20670</c:v>
                </c:pt>
                <c:pt idx="23">
                  <c:v>26804</c:v>
                </c:pt>
              </c:numCache>
            </c:numRef>
          </c:val>
          <c:smooth val="0"/>
          <c:extLst xmlns:c16r2="http://schemas.microsoft.com/office/drawing/2015/06/chart">
            <c:ext xmlns:c16="http://schemas.microsoft.com/office/drawing/2014/chart" uri="{C3380CC4-5D6E-409C-BE32-E72D297353CC}">
              <c16:uniqueId val="{00000000-342B-47EB-BC68-8AA6A058F1F8}"/>
            </c:ext>
          </c:extLst>
        </c:ser>
        <c:dLbls>
          <c:showLegendKey val="0"/>
          <c:showVal val="0"/>
          <c:showCatName val="0"/>
          <c:showSerName val="0"/>
          <c:showPercent val="0"/>
          <c:showBubbleSize val="0"/>
        </c:dLbls>
        <c:marker val="1"/>
        <c:smooth val="0"/>
        <c:axId val="7105920"/>
        <c:axId val="7120000"/>
      </c:lineChart>
      <c:lineChart>
        <c:grouping val="standard"/>
        <c:varyColors val="0"/>
        <c:ser>
          <c:idx val="1"/>
          <c:order val="1"/>
          <c:tx>
            <c:strRef>
              <c:f>gf!$C$2</c:f>
              <c:strCache>
                <c:ptCount val="1"/>
                <c:pt idx="0">
                  <c:v>Razão inscrito por vaga</c:v>
                </c:pt>
              </c:strCache>
            </c:strRef>
          </c:tx>
          <c:marker>
            <c:symbol val="none"/>
          </c:marker>
          <c:cat>
            <c:numRef>
              <c:f>[0]!gfA</c:f>
              <c:numCache>
                <c:formatCode>General</c:formatCode>
                <c:ptCount val="24"/>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numCache>
            </c:numRef>
          </c:cat>
          <c:val>
            <c:numRef>
              <c:f>[0]!gfC</c:f>
              <c:numCache>
                <c:formatCode>0.0</c:formatCode>
                <c:ptCount val="24"/>
                <c:pt idx="0">
                  <c:v>21.853454919085539</c:v>
                </c:pt>
                <c:pt idx="1">
                  <c:v>22.142421159715159</c:v>
                </c:pt>
                <c:pt idx="2">
                  <c:v>25.468846153846155</c:v>
                </c:pt>
                <c:pt idx="3">
                  <c:v>25.218448427121192</c:v>
                </c:pt>
                <c:pt idx="4">
                  <c:v>29.28373954165151</c:v>
                </c:pt>
                <c:pt idx="5">
                  <c:v>31.58117291719104</c:v>
                </c:pt>
                <c:pt idx="6">
                  <c:v>29.065659371180981</c:v>
                </c:pt>
                <c:pt idx="7">
                  <c:v>28.622473375353184</c:v>
                </c:pt>
                <c:pt idx="8">
                  <c:v>30.475340585067062</c:v>
                </c:pt>
                <c:pt idx="9">
                  <c:v>32.646577831617201</c:v>
                </c:pt>
                <c:pt idx="10">
                  <c:v>27.95767667756963</c:v>
                </c:pt>
                <c:pt idx="11">
                  <c:v>29.038690740905452</c:v>
                </c:pt>
                <c:pt idx="12">
                  <c:v>26.181255598078334</c:v>
                </c:pt>
                <c:pt idx="13">
                  <c:v>26.078524641297566</c:v>
                </c:pt>
                <c:pt idx="14">
                  <c:v>21.395743810108453</c:v>
                </c:pt>
                <c:pt idx="15">
                  <c:v>19.837413273988741</c:v>
                </c:pt>
                <c:pt idx="16">
                  <c:v>22.419062865587094</c:v>
                </c:pt>
                <c:pt idx="17">
                  <c:v>21.685900365630712</c:v>
                </c:pt>
                <c:pt idx="18">
                  <c:v>23.155605593742592</c:v>
                </c:pt>
                <c:pt idx="19">
                  <c:v>32.91273985912072</c:v>
                </c:pt>
                <c:pt idx="20">
                  <c:v>41.298599572751009</c:v>
                </c:pt>
                <c:pt idx="21">
                  <c:v>47.441525849088173</c:v>
                </c:pt>
                <c:pt idx="22">
                  <c:v>47.124576681180457</c:v>
                </c:pt>
                <c:pt idx="23">
                  <c:v>40.381696761677361</c:v>
                </c:pt>
              </c:numCache>
            </c:numRef>
          </c:val>
          <c:smooth val="0"/>
          <c:extLst xmlns:c16r2="http://schemas.microsoft.com/office/drawing/2015/06/chart">
            <c:ext xmlns:c16="http://schemas.microsoft.com/office/drawing/2014/chart" uri="{C3380CC4-5D6E-409C-BE32-E72D297353CC}">
              <c16:uniqueId val="{00000001-342B-47EB-BC68-8AA6A058F1F8}"/>
            </c:ext>
          </c:extLst>
        </c:ser>
        <c:dLbls>
          <c:showLegendKey val="0"/>
          <c:showVal val="0"/>
          <c:showCatName val="0"/>
          <c:showSerName val="0"/>
          <c:showPercent val="0"/>
          <c:showBubbleSize val="0"/>
        </c:dLbls>
        <c:marker val="1"/>
        <c:smooth val="0"/>
        <c:axId val="7123328"/>
        <c:axId val="7121536"/>
      </c:lineChart>
      <c:catAx>
        <c:axId val="7105920"/>
        <c:scaling>
          <c:orientation val="minMax"/>
        </c:scaling>
        <c:delete val="0"/>
        <c:axPos val="b"/>
        <c:numFmt formatCode="General" sourceLinked="1"/>
        <c:majorTickMark val="out"/>
        <c:minorTickMark val="none"/>
        <c:tickLblPos val="nextTo"/>
        <c:txPr>
          <a:bodyPr rot="-5400000" vert="horz"/>
          <a:lstStyle/>
          <a:p>
            <a:pPr>
              <a:defRPr/>
            </a:pPr>
            <a:endParaRPr lang="pt-BR"/>
          </a:p>
        </c:txPr>
        <c:crossAx val="7120000"/>
        <c:crosses val="autoZero"/>
        <c:auto val="1"/>
        <c:lblAlgn val="ctr"/>
        <c:lblOffset val="100"/>
        <c:noMultiLvlLbl val="0"/>
      </c:catAx>
      <c:valAx>
        <c:axId val="7120000"/>
        <c:scaling>
          <c:orientation val="minMax"/>
        </c:scaling>
        <c:delete val="0"/>
        <c:axPos val="l"/>
        <c:majorGridlines/>
        <c:numFmt formatCode="#,##0" sourceLinked="1"/>
        <c:majorTickMark val="out"/>
        <c:minorTickMark val="none"/>
        <c:tickLblPos val="nextTo"/>
        <c:crossAx val="7105920"/>
        <c:crosses val="autoZero"/>
        <c:crossBetween val="between"/>
      </c:valAx>
      <c:valAx>
        <c:axId val="7121536"/>
        <c:scaling>
          <c:orientation val="minMax"/>
        </c:scaling>
        <c:delete val="0"/>
        <c:axPos val="r"/>
        <c:numFmt formatCode="0.0" sourceLinked="1"/>
        <c:majorTickMark val="out"/>
        <c:minorTickMark val="none"/>
        <c:tickLblPos val="nextTo"/>
        <c:crossAx val="7123328"/>
        <c:crosses val="max"/>
        <c:crossBetween val="between"/>
      </c:valAx>
      <c:catAx>
        <c:axId val="7123328"/>
        <c:scaling>
          <c:orientation val="minMax"/>
        </c:scaling>
        <c:delete val="1"/>
        <c:axPos val="b"/>
        <c:numFmt formatCode="General" sourceLinked="1"/>
        <c:majorTickMark val="out"/>
        <c:minorTickMark val="none"/>
        <c:tickLblPos val="none"/>
        <c:crossAx val="7121536"/>
        <c:crosses val="autoZero"/>
        <c:auto val="1"/>
        <c:lblAlgn val="ctr"/>
        <c:lblOffset val="100"/>
        <c:noMultiLvlLbl val="0"/>
      </c:catAx>
      <c:spPr>
        <a:solidFill>
          <a:schemeClr val="bg1">
            <a:lumMod val="95000"/>
          </a:schemeClr>
        </a:solidFill>
      </c:spPr>
    </c:plotArea>
    <c:legend>
      <c:legendPos val="b"/>
      <c:overlay val="0"/>
      <c:txPr>
        <a:bodyPr/>
        <a:lstStyle/>
        <a:p>
          <a:pPr>
            <a:defRPr sz="1050"/>
          </a:pPr>
          <a:endParaRPr lang="pt-BR"/>
        </a:p>
      </c:txPr>
    </c:legend>
    <c:plotVisOnly val="1"/>
    <c:dispBlanksAs val="gap"/>
    <c:showDLblsOverMax val="0"/>
  </c:chart>
  <c:printSettings>
    <c:headerFooter/>
    <c:pageMargins b="0.78740157499999996" l="0.511811024" r="0.511811024" t="0.78740157499999996" header="0.31496062000000036" footer="0.31496062000000036"/>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995277777777774E-2"/>
          <c:y val="5.8952546296296301E-2"/>
          <c:w val="0.82020986111111149"/>
          <c:h val="0.75088171296296291"/>
        </c:manualLayout>
      </c:layout>
      <c:barChart>
        <c:barDir val="col"/>
        <c:grouping val="stacked"/>
        <c:varyColors val="0"/>
        <c:ser>
          <c:idx val="2"/>
          <c:order val="2"/>
          <c:tx>
            <c:strRef>
              <c:f>gg!$E$2</c:f>
              <c:strCache>
                <c:ptCount val="1"/>
                <c:pt idx="0">
                  <c:v>Razão de absorção</c:v>
                </c:pt>
              </c:strCache>
            </c:strRef>
          </c:tx>
          <c:spPr>
            <a:solidFill>
              <a:schemeClr val="accent2">
                <a:lumMod val="20000"/>
                <a:lumOff val="80000"/>
              </a:schemeClr>
            </a:solidFill>
            <a:ln>
              <a:solidFill>
                <a:schemeClr val="accent2">
                  <a:lumMod val="50000"/>
                </a:schemeClr>
              </a:solidFill>
              <a:prstDash val="lgDashDot"/>
            </a:ln>
          </c:spPr>
          <c:invertIfNegative val="0"/>
          <c:dLbls>
            <c:txPr>
              <a:bodyPr rot="-5400000" vert="horz"/>
              <a:lstStyle/>
              <a:p>
                <a:pPr>
                  <a:defRPr b="1"/>
                </a:pPr>
                <a:endParaRPr lang="pt-BR"/>
              </a:p>
            </c:txPr>
            <c:dLblPos val="inEnd"/>
            <c:showLegendKey val="0"/>
            <c:showVal val="1"/>
            <c:showCatName val="0"/>
            <c:showSerName val="0"/>
            <c:showPercent val="0"/>
            <c:showBubbleSize val="0"/>
            <c:showLeaderLines val="0"/>
          </c:dLbls>
          <c:cat>
            <c:strRef>
              <c:f>gg!$B$6:$B$26</c:f>
              <c:strCache>
                <c:ptCount val="21"/>
                <c:pt idx="0">
                  <c:v>93/94</c:v>
                </c:pt>
                <c:pt idx="1">
                  <c:v>94/95</c:v>
                </c:pt>
                <c:pt idx="2">
                  <c:v>95/96</c:v>
                </c:pt>
                <c:pt idx="3">
                  <c:v>96/97</c:v>
                </c:pt>
                <c:pt idx="4">
                  <c:v>97/98</c:v>
                </c:pt>
                <c:pt idx="5">
                  <c:v>98/99</c:v>
                </c:pt>
                <c:pt idx="6">
                  <c:v>99/00</c:v>
                </c:pt>
                <c:pt idx="7">
                  <c:v>00/01</c:v>
                </c:pt>
                <c:pt idx="8">
                  <c:v>01/02</c:v>
                </c:pt>
                <c:pt idx="9">
                  <c:v>02/03</c:v>
                </c:pt>
                <c:pt idx="10">
                  <c:v>03/04</c:v>
                </c:pt>
                <c:pt idx="11">
                  <c:v>04/05</c:v>
                </c:pt>
                <c:pt idx="12">
                  <c:v>05/06</c:v>
                </c:pt>
                <c:pt idx="13">
                  <c:v>06/07</c:v>
                </c:pt>
                <c:pt idx="14">
                  <c:v>07/08</c:v>
                </c:pt>
                <c:pt idx="15">
                  <c:v>08/09</c:v>
                </c:pt>
                <c:pt idx="16">
                  <c:v>09/10</c:v>
                </c:pt>
                <c:pt idx="17">
                  <c:v>10/11</c:v>
                </c:pt>
                <c:pt idx="18">
                  <c:v>11/12</c:v>
                </c:pt>
                <c:pt idx="19">
                  <c:v>12/13</c:v>
                </c:pt>
                <c:pt idx="20">
                  <c:v>13/14</c:v>
                </c:pt>
              </c:strCache>
            </c:strRef>
          </c:cat>
          <c:val>
            <c:numRef>
              <c:f>gg!$E$6:$E$26</c:f>
              <c:numCache>
                <c:formatCode>0.00</c:formatCode>
                <c:ptCount val="21"/>
                <c:pt idx="0">
                  <c:v>0.77495052304212608</c:v>
                </c:pt>
                <c:pt idx="1">
                  <c:v>0.90370780298837849</c:v>
                </c:pt>
                <c:pt idx="2">
                  <c:v>0.78194699553922853</c:v>
                </c:pt>
                <c:pt idx="3">
                  <c:v>0.69683069224353633</c:v>
                </c:pt>
                <c:pt idx="4">
                  <c:v>0.74193548387096775</c:v>
                </c:pt>
                <c:pt idx="5">
                  <c:v>0.69370538611291366</c:v>
                </c:pt>
                <c:pt idx="6">
                  <c:v>0.88077731092436973</c:v>
                </c:pt>
                <c:pt idx="7">
                  <c:v>0.97086878061356019</c:v>
                </c:pt>
                <c:pt idx="8">
                  <c:v>0.9995217027382518</c:v>
                </c:pt>
                <c:pt idx="9">
                  <c:v>1.2532360555424806</c:v>
                </c:pt>
                <c:pt idx="10">
                  <c:v>1.3222868429715791</c:v>
                </c:pt>
                <c:pt idx="11">
                  <c:v>1.6431095406360423</c:v>
                </c:pt>
                <c:pt idx="12">
                  <c:v>1.5936625349860056</c:v>
                </c:pt>
                <c:pt idx="13">
                  <c:v>1.4724978325787497</c:v>
                </c:pt>
                <c:pt idx="14">
                  <c:v>1.7630514161650055</c:v>
                </c:pt>
                <c:pt idx="15">
                  <c:v>1.9995381062355657</c:v>
                </c:pt>
                <c:pt idx="16">
                  <c:v>1.6295766349633869</c:v>
                </c:pt>
                <c:pt idx="17">
                  <c:v>1.4421506701586813</c:v>
                </c:pt>
                <c:pt idx="18">
                  <c:v>1.3812354790214569</c:v>
                </c:pt>
                <c:pt idx="19">
                  <c:v>1.41054176348294</c:v>
                </c:pt>
                <c:pt idx="20">
                  <c:v>1.0714155804789329</c:v>
                </c:pt>
              </c:numCache>
            </c:numRef>
          </c:val>
          <c:extLst xmlns:c16r2="http://schemas.microsoft.com/office/drawing/2015/06/chart">
            <c:ext xmlns:c16="http://schemas.microsoft.com/office/drawing/2014/chart" uri="{C3380CC4-5D6E-409C-BE32-E72D297353CC}">
              <c16:uniqueId val="{00000000-5768-41EC-A67C-0E55398A9E5E}"/>
            </c:ext>
          </c:extLst>
        </c:ser>
        <c:dLbls>
          <c:showLegendKey val="0"/>
          <c:showVal val="0"/>
          <c:showCatName val="0"/>
          <c:showSerName val="0"/>
          <c:showPercent val="0"/>
          <c:showBubbleSize val="0"/>
        </c:dLbls>
        <c:gapWidth val="52"/>
        <c:overlap val="100"/>
        <c:axId val="7218304"/>
        <c:axId val="7200128"/>
      </c:barChart>
      <c:lineChart>
        <c:grouping val="standard"/>
        <c:varyColors val="0"/>
        <c:ser>
          <c:idx val="0"/>
          <c:order val="0"/>
          <c:tx>
            <c:strRef>
              <c:f>gg!$C$2</c:f>
              <c:strCache>
                <c:ptCount val="1"/>
                <c:pt idx="0">
                  <c:v>Egressos</c:v>
                </c:pt>
              </c:strCache>
            </c:strRef>
          </c:tx>
          <c:spPr>
            <a:ln>
              <a:solidFill>
                <a:schemeClr val="accent5">
                  <a:lumMod val="75000"/>
                </a:schemeClr>
              </a:solidFill>
            </a:ln>
          </c:spPr>
          <c:marker>
            <c:symbol val="none"/>
          </c:marker>
          <c:cat>
            <c:strRef>
              <c:f>gg!$B$6:$B$26</c:f>
              <c:strCache>
                <c:ptCount val="21"/>
                <c:pt idx="0">
                  <c:v>93/94</c:v>
                </c:pt>
                <c:pt idx="1">
                  <c:v>94/95</c:v>
                </c:pt>
                <c:pt idx="2">
                  <c:v>95/96</c:v>
                </c:pt>
                <c:pt idx="3">
                  <c:v>96/97</c:v>
                </c:pt>
                <c:pt idx="4">
                  <c:v>97/98</c:v>
                </c:pt>
                <c:pt idx="5">
                  <c:v>98/99</c:v>
                </c:pt>
                <c:pt idx="6">
                  <c:v>99/00</c:v>
                </c:pt>
                <c:pt idx="7">
                  <c:v>00/01</c:v>
                </c:pt>
                <c:pt idx="8">
                  <c:v>01/02</c:v>
                </c:pt>
                <c:pt idx="9">
                  <c:v>02/03</c:v>
                </c:pt>
                <c:pt idx="10">
                  <c:v>03/04</c:v>
                </c:pt>
                <c:pt idx="11">
                  <c:v>04/05</c:v>
                </c:pt>
                <c:pt idx="12">
                  <c:v>05/06</c:v>
                </c:pt>
                <c:pt idx="13">
                  <c:v>06/07</c:v>
                </c:pt>
                <c:pt idx="14">
                  <c:v>07/08</c:v>
                </c:pt>
                <c:pt idx="15">
                  <c:v>08/09</c:v>
                </c:pt>
                <c:pt idx="16">
                  <c:v>09/10</c:v>
                </c:pt>
                <c:pt idx="17">
                  <c:v>10/11</c:v>
                </c:pt>
                <c:pt idx="18">
                  <c:v>11/12</c:v>
                </c:pt>
                <c:pt idx="19">
                  <c:v>12/13</c:v>
                </c:pt>
                <c:pt idx="20">
                  <c:v>13/14</c:v>
                </c:pt>
              </c:strCache>
            </c:strRef>
          </c:cat>
          <c:val>
            <c:numRef>
              <c:f>gg!$C$6:$C$26</c:f>
              <c:numCache>
                <c:formatCode>#,##0</c:formatCode>
                <c:ptCount val="21"/>
                <c:pt idx="0">
                  <c:v>7074</c:v>
                </c:pt>
                <c:pt idx="1">
                  <c:v>7228</c:v>
                </c:pt>
                <c:pt idx="2">
                  <c:v>7622</c:v>
                </c:pt>
                <c:pt idx="3">
                  <c:v>7194</c:v>
                </c:pt>
                <c:pt idx="4">
                  <c:v>7347</c:v>
                </c:pt>
                <c:pt idx="5">
                  <c:v>7705</c:v>
                </c:pt>
                <c:pt idx="6">
                  <c:v>7616</c:v>
                </c:pt>
                <c:pt idx="7">
                  <c:v>7758</c:v>
                </c:pt>
                <c:pt idx="8">
                  <c:v>8363</c:v>
                </c:pt>
                <c:pt idx="9">
                  <c:v>8498</c:v>
                </c:pt>
                <c:pt idx="10">
                  <c:v>9113</c:v>
                </c:pt>
                <c:pt idx="11">
                  <c:v>9339</c:v>
                </c:pt>
                <c:pt idx="12">
                  <c:v>10004</c:v>
                </c:pt>
                <c:pt idx="13">
                  <c:v>10381</c:v>
                </c:pt>
                <c:pt idx="14">
                  <c:v>10133</c:v>
                </c:pt>
                <c:pt idx="15">
                  <c:v>10825</c:v>
                </c:pt>
                <c:pt idx="16">
                  <c:v>11881</c:v>
                </c:pt>
                <c:pt idx="17">
                  <c:v>12982</c:v>
                </c:pt>
                <c:pt idx="18">
                  <c:v>14634</c:v>
                </c:pt>
                <c:pt idx="19">
                  <c:v>16354</c:v>
                </c:pt>
                <c:pt idx="20">
                  <c:v>16495</c:v>
                </c:pt>
              </c:numCache>
            </c:numRef>
          </c:val>
          <c:smooth val="0"/>
          <c:extLst xmlns:c16r2="http://schemas.microsoft.com/office/drawing/2015/06/chart">
            <c:ext xmlns:c16="http://schemas.microsoft.com/office/drawing/2014/chart" uri="{C3380CC4-5D6E-409C-BE32-E72D297353CC}">
              <c16:uniqueId val="{00000001-5768-41EC-A67C-0E55398A9E5E}"/>
            </c:ext>
          </c:extLst>
        </c:ser>
        <c:ser>
          <c:idx val="1"/>
          <c:order val="1"/>
          <c:tx>
            <c:strRef>
              <c:f>gg!$D$2</c:f>
              <c:strCache>
                <c:ptCount val="1"/>
                <c:pt idx="0">
                  <c:v>1º Emprego</c:v>
                </c:pt>
              </c:strCache>
            </c:strRef>
          </c:tx>
          <c:spPr>
            <a:ln>
              <a:solidFill>
                <a:schemeClr val="accent6">
                  <a:lumMod val="75000"/>
                </a:schemeClr>
              </a:solidFill>
            </a:ln>
          </c:spPr>
          <c:marker>
            <c:symbol val="none"/>
          </c:marker>
          <c:cat>
            <c:strRef>
              <c:f>gg!$B$6:$B$26</c:f>
              <c:strCache>
                <c:ptCount val="21"/>
                <c:pt idx="0">
                  <c:v>93/94</c:v>
                </c:pt>
                <c:pt idx="1">
                  <c:v>94/95</c:v>
                </c:pt>
                <c:pt idx="2">
                  <c:v>95/96</c:v>
                </c:pt>
                <c:pt idx="3">
                  <c:v>96/97</c:v>
                </c:pt>
                <c:pt idx="4">
                  <c:v>97/98</c:v>
                </c:pt>
                <c:pt idx="5">
                  <c:v>98/99</c:v>
                </c:pt>
                <c:pt idx="6">
                  <c:v>99/00</c:v>
                </c:pt>
                <c:pt idx="7">
                  <c:v>00/01</c:v>
                </c:pt>
                <c:pt idx="8">
                  <c:v>01/02</c:v>
                </c:pt>
                <c:pt idx="9">
                  <c:v>02/03</c:v>
                </c:pt>
                <c:pt idx="10">
                  <c:v>03/04</c:v>
                </c:pt>
                <c:pt idx="11">
                  <c:v>04/05</c:v>
                </c:pt>
                <c:pt idx="12">
                  <c:v>05/06</c:v>
                </c:pt>
                <c:pt idx="13">
                  <c:v>06/07</c:v>
                </c:pt>
                <c:pt idx="14">
                  <c:v>07/08</c:v>
                </c:pt>
                <c:pt idx="15">
                  <c:v>08/09</c:v>
                </c:pt>
                <c:pt idx="16">
                  <c:v>09/10</c:v>
                </c:pt>
                <c:pt idx="17">
                  <c:v>10/11</c:v>
                </c:pt>
                <c:pt idx="18">
                  <c:v>11/12</c:v>
                </c:pt>
                <c:pt idx="19">
                  <c:v>12/13</c:v>
                </c:pt>
                <c:pt idx="20">
                  <c:v>13/14</c:v>
                </c:pt>
              </c:strCache>
            </c:strRef>
          </c:cat>
          <c:val>
            <c:numRef>
              <c:f>gg!$D$6:$D$26</c:f>
              <c:numCache>
                <c:formatCode>#,##0</c:formatCode>
                <c:ptCount val="21"/>
                <c:pt idx="0">
                  <c:v>5482</c:v>
                </c:pt>
                <c:pt idx="1">
                  <c:v>6532</c:v>
                </c:pt>
                <c:pt idx="2">
                  <c:v>5960</c:v>
                </c:pt>
                <c:pt idx="3">
                  <c:v>5013</c:v>
                </c:pt>
                <c:pt idx="4">
                  <c:v>5451</c:v>
                </c:pt>
                <c:pt idx="5">
                  <c:v>5345</c:v>
                </c:pt>
                <c:pt idx="6">
                  <c:v>6708</c:v>
                </c:pt>
                <c:pt idx="7">
                  <c:v>7532</c:v>
                </c:pt>
                <c:pt idx="8">
                  <c:v>8359</c:v>
                </c:pt>
                <c:pt idx="9">
                  <c:v>10650</c:v>
                </c:pt>
                <c:pt idx="10">
                  <c:v>12050</c:v>
                </c:pt>
                <c:pt idx="11">
                  <c:v>15345</c:v>
                </c:pt>
                <c:pt idx="12">
                  <c:v>15943</c:v>
                </c:pt>
                <c:pt idx="13">
                  <c:v>15286</c:v>
                </c:pt>
                <c:pt idx="14">
                  <c:v>17865</c:v>
                </c:pt>
                <c:pt idx="15">
                  <c:v>21645</c:v>
                </c:pt>
                <c:pt idx="16">
                  <c:v>19361</c:v>
                </c:pt>
                <c:pt idx="17">
                  <c:v>18722</c:v>
                </c:pt>
                <c:pt idx="18">
                  <c:v>20213</c:v>
                </c:pt>
                <c:pt idx="19">
                  <c:v>23068</c:v>
                </c:pt>
                <c:pt idx="20">
                  <c:v>17673</c:v>
                </c:pt>
              </c:numCache>
            </c:numRef>
          </c:val>
          <c:smooth val="0"/>
          <c:extLst xmlns:c16r2="http://schemas.microsoft.com/office/drawing/2015/06/chart">
            <c:ext xmlns:c16="http://schemas.microsoft.com/office/drawing/2014/chart" uri="{C3380CC4-5D6E-409C-BE32-E72D297353CC}">
              <c16:uniqueId val="{00000002-5768-41EC-A67C-0E55398A9E5E}"/>
            </c:ext>
          </c:extLst>
        </c:ser>
        <c:dLbls>
          <c:showLegendKey val="0"/>
          <c:showVal val="0"/>
          <c:showCatName val="0"/>
          <c:showSerName val="0"/>
          <c:showPercent val="0"/>
          <c:showBubbleSize val="0"/>
        </c:dLbls>
        <c:marker val="1"/>
        <c:smooth val="0"/>
        <c:axId val="7197056"/>
        <c:axId val="7198592"/>
      </c:lineChart>
      <c:catAx>
        <c:axId val="7197056"/>
        <c:scaling>
          <c:orientation val="minMax"/>
        </c:scaling>
        <c:delete val="0"/>
        <c:axPos val="b"/>
        <c:numFmt formatCode="General" sourceLinked="0"/>
        <c:majorTickMark val="out"/>
        <c:minorTickMark val="none"/>
        <c:tickLblPos val="low"/>
        <c:txPr>
          <a:bodyPr rot="-5400000" vert="horz"/>
          <a:lstStyle/>
          <a:p>
            <a:pPr>
              <a:defRPr/>
            </a:pPr>
            <a:endParaRPr lang="pt-BR"/>
          </a:p>
        </c:txPr>
        <c:crossAx val="7198592"/>
        <c:crosses val="autoZero"/>
        <c:auto val="1"/>
        <c:lblAlgn val="ctr"/>
        <c:lblOffset val="100"/>
        <c:noMultiLvlLbl val="0"/>
      </c:catAx>
      <c:valAx>
        <c:axId val="7198592"/>
        <c:scaling>
          <c:orientation val="minMax"/>
          <c:max val="45000"/>
          <c:min val="0"/>
        </c:scaling>
        <c:delete val="0"/>
        <c:axPos val="l"/>
        <c:majorGridlines/>
        <c:numFmt formatCode="#,##0;&quot;&quot;" sourceLinked="0"/>
        <c:majorTickMark val="out"/>
        <c:minorTickMark val="none"/>
        <c:tickLblPos val="nextTo"/>
        <c:crossAx val="7197056"/>
        <c:crosses val="autoZero"/>
        <c:crossBetween val="between"/>
        <c:majorUnit val="5000"/>
      </c:valAx>
      <c:valAx>
        <c:axId val="7200128"/>
        <c:scaling>
          <c:orientation val="minMax"/>
          <c:max val="2"/>
        </c:scaling>
        <c:delete val="0"/>
        <c:axPos val="r"/>
        <c:numFmt formatCode="0.00" sourceLinked="1"/>
        <c:majorTickMark val="out"/>
        <c:minorTickMark val="none"/>
        <c:tickLblPos val="nextTo"/>
        <c:crossAx val="7218304"/>
        <c:crosses val="max"/>
        <c:crossBetween val="between"/>
        <c:majorUnit val="0.25"/>
      </c:valAx>
      <c:catAx>
        <c:axId val="7218304"/>
        <c:scaling>
          <c:orientation val="minMax"/>
        </c:scaling>
        <c:delete val="1"/>
        <c:axPos val="b"/>
        <c:numFmt formatCode="General" sourceLinked="1"/>
        <c:majorTickMark val="out"/>
        <c:minorTickMark val="none"/>
        <c:tickLblPos val="none"/>
        <c:crossAx val="7200128"/>
        <c:crossesAt val="1"/>
        <c:auto val="1"/>
        <c:lblAlgn val="ctr"/>
        <c:lblOffset val="100"/>
        <c:noMultiLvlLbl val="0"/>
      </c:catAx>
      <c:spPr>
        <a:solidFill>
          <a:schemeClr val="bg1">
            <a:lumMod val="95000"/>
          </a:schemeClr>
        </a:solidFill>
      </c:spPr>
    </c:plotArea>
    <c:legend>
      <c:legendPos val="b"/>
      <c:overlay val="0"/>
      <c:txPr>
        <a:bodyPr/>
        <a:lstStyle/>
        <a:p>
          <a:pPr>
            <a:defRPr sz="1100"/>
          </a:pPr>
          <a:endParaRPr lang="pt-BR"/>
        </a:p>
      </c:txPr>
    </c:legend>
    <c:plotVisOnly val="1"/>
    <c:dispBlanksAs val="gap"/>
    <c:showDLblsOverMax val="0"/>
  </c:chart>
  <c:printSettings>
    <c:headerFooter/>
    <c:pageMargins b="0.78740157499999996" l="0.511811024" r="0.511811024" t="0.78740157499999996" header="0.31496062000000036" footer="0.31496062000000036"/>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85725</xdr:rowOff>
    </xdr:from>
    <xdr:to>
      <xdr:col>10</xdr:col>
      <xdr:colOff>1302</xdr:colOff>
      <xdr:row>27</xdr:row>
      <xdr:rowOff>96060</xdr:rowOff>
    </xdr:to>
    <xdr:pic>
      <xdr:nvPicPr>
        <xdr:cNvPr id="4" name="Imagem 3"/>
        <xdr:cNvPicPr>
          <a:picLocks noChangeAspect="1"/>
        </xdr:cNvPicPr>
      </xdr:nvPicPr>
      <xdr:blipFill>
        <a:blip xmlns:r="http://schemas.openxmlformats.org/officeDocument/2006/relationships" r:embed="rId1"/>
        <a:stretch>
          <a:fillRect/>
        </a:stretch>
      </xdr:blipFill>
      <xdr:spPr>
        <a:xfrm>
          <a:off x="428625" y="371475"/>
          <a:ext cx="6230652" cy="49442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38099</xdr:colOff>
      <xdr:row>7</xdr:row>
      <xdr:rowOff>152400</xdr:rowOff>
    </xdr:from>
    <xdr:to>
      <xdr:col>19</xdr:col>
      <xdr:colOff>532499</xdr:colOff>
      <xdr:row>30</xdr:row>
      <xdr:rowOff>138524</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38099</xdr:colOff>
      <xdr:row>7</xdr:row>
      <xdr:rowOff>95249</xdr:rowOff>
    </xdr:from>
    <xdr:to>
      <xdr:col>21</xdr:col>
      <xdr:colOff>532499</xdr:colOff>
      <xdr:row>30</xdr:row>
      <xdr:rowOff>24224</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12</xdr:col>
      <xdr:colOff>38099</xdr:colOff>
      <xdr:row>7</xdr:row>
      <xdr:rowOff>161925</xdr:rowOff>
    </xdr:from>
    <xdr:to>
      <xdr:col>23</xdr:col>
      <xdr:colOff>532499</xdr:colOff>
      <xdr:row>30</xdr:row>
      <xdr:rowOff>90900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10</xdr:col>
      <xdr:colOff>28574</xdr:colOff>
      <xdr:row>6</xdr:row>
      <xdr:rowOff>133350</xdr:rowOff>
    </xdr:from>
    <xdr:to>
      <xdr:col>21</xdr:col>
      <xdr:colOff>522974</xdr:colOff>
      <xdr:row>29</xdr:row>
      <xdr:rowOff>62325</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12</xdr:col>
      <xdr:colOff>38099</xdr:colOff>
      <xdr:row>7</xdr:row>
      <xdr:rowOff>133349</xdr:rowOff>
    </xdr:from>
    <xdr:to>
      <xdr:col>23</xdr:col>
      <xdr:colOff>532499</xdr:colOff>
      <xdr:row>30</xdr:row>
      <xdr:rowOff>62324</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8</xdr:col>
      <xdr:colOff>28575</xdr:colOff>
      <xdr:row>6</xdr:row>
      <xdr:rowOff>142874</xdr:rowOff>
    </xdr:from>
    <xdr:to>
      <xdr:col>19</xdr:col>
      <xdr:colOff>208650</xdr:colOff>
      <xdr:row>29</xdr:row>
      <xdr:rowOff>71849</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12</xdr:col>
      <xdr:colOff>28573</xdr:colOff>
      <xdr:row>7</xdr:row>
      <xdr:rowOff>133350</xdr:rowOff>
    </xdr:from>
    <xdr:to>
      <xdr:col>23</xdr:col>
      <xdr:colOff>522973</xdr:colOff>
      <xdr:row>30</xdr:row>
      <xdr:rowOff>62325</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mi_piramid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ramide"/>
      <sheetName val="Dados"/>
      <sheetName val="Planilha1"/>
    </sheetNames>
    <sheetDataSet>
      <sheetData sheetId="0">
        <row r="35">
          <cell r="B35" t="str">
            <v>Feminino</v>
          </cell>
          <cell r="C35" t="str">
            <v>Masculino</v>
          </cell>
          <cell r="F35" t="str">
            <v>corF</v>
          </cell>
          <cell r="G35" t="str">
            <v>corM</v>
          </cell>
        </row>
        <row r="36">
          <cell r="A36" t="str">
            <v>Até 24</v>
          </cell>
          <cell r="B36">
            <v>2769.3207320552883</v>
          </cell>
          <cell r="C36">
            <v>-1907.6707095357856</v>
          </cell>
          <cell r="D36">
            <v>8.4428972085045205E-3</v>
          </cell>
          <cell r="E36">
            <v>-5.8159632872614355E-3</v>
          </cell>
          <cell r="F36">
            <v>2769.3207320552883</v>
          </cell>
          <cell r="G36">
            <v>-1907.6707095357856</v>
          </cell>
        </row>
        <row r="37">
          <cell r="A37" t="str">
            <v>25-29</v>
          </cell>
          <cell r="B37">
            <v>23450.497657446489</v>
          </cell>
          <cell r="C37">
            <v>-21212.721471790323</v>
          </cell>
          <cell r="D37">
            <v>7.1494117282383432E-2</v>
          </cell>
          <cell r="E37">
            <v>-6.4671753194164447E-2</v>
          </cell>
          <cell r="F37">
            <v>0</v>
          </cell>
          <cell r="G37">
            <v>0</v>
          </cell>
        </row>
        <row r="38">
          <cell r="A38" t="str">
            <v>30-34</v>
          </cell>
          <cell r="B38">
            <v>24280.326301612513</v>
          </cell>
          <cell r="C38">
            <v>-26083.756002957831</v>
          </cell>
          <cell r="D38">
            <v>7.4024036573518304E-2</v>
          </cell>
          <cell r="E38">
            <v>-7.9522197698366506E-2</v>
          </cell>
          <cell r="F38">
            <v>24280.326301612513</v>
          </cell>
          <cell r="G38">
            <v>-26083.756002957831</v>
          </cell>
        </row>
        <row r="39">
          <cell r="A39" t="str">
            <v>35-39</v>
          </cell>
          <cell r="B39">
            <v>19142.86447079503</v>
          </cell>
          <cell r="C39">
            <v>-21378.221277828332</v>
          </cell>
          <cell r="D39">
            <v>5.8361328513691642E-2</v>
          </cell>
          <cell r="E39">
            <v>-6.5176316581941243E-2</v>
          </cell>
          <cell r="F39">
            <v>0</v>
          </cell>
          <cell r="G39">
            <v>0</v>
          </cell>
        </row>
        <row r="40">
          <cell r="A40" t="str">
            <v>40-44</v>
          </cell>
          <cell r="B40">
            <v>17159.945669611068</v>
          </cell>
          <cell r="C40">
            <v>-19221.746433619257</v>
          </cell>
          <cell r="D40">
            <v>5.231595449203319E-2</v>
          </cell>
          <cell r="E40">
            <v>-5.8601817921805723E-2</v>
          </cell>
          <cell r="F40">
            <v>17159.945669611068</v>
          </cell>
          <cell r="G40">
            <v>-19221.746433619257</v>
          </cell>
        </row>
        <row r="41">
          <cell r="A41" t="str">
            <v>45-49</v>
          </cell>
          <cell r="B41">
            <v>17487.438829981504</v>
          </cell>
          <cell r="C41">
            <v>-19408.306393141916</v>
          </cell>
          <cell r="D41">
            <v>5.3314391060788377E-2</v>
          </cell>
          <cell r="E41">
            <v>-5.9170587924947823E-2</v>
          </cell>
          <cell r="F41">
            <v>0</v>
          </cell>
          <cell r="G41">
            <v>0</v>
          </cell>
        </row>
        <row r="42">
          <cell r="A42" t="str">
            <v>50-54</v>
          </cell>
          <cell r="B42">
            <v>15623.484748462512</v>
          </cell>
          <cell r="C42">
            <v>-20020.760159297955</v>
          </cell>
          <cell r="D42">
            <v>4.763170774806217E-2</v>
          </cell>
          <cell r="E42">
            <v>-6.1037791002136813E-2</v>
          </cell>
          <cell r="F42">
            <v>15623.484748462512</v>
          </cell>
          <cell r="G42">
            <v>-20020.760159297955</v>
          </cell>
        </row>
        <row r="43">
          <cell r="A43" t="str">
            <v>55-59</v>
          </cell>
          <cell r="B43">
            <v>11908.944718636169</v>
          </cell>
          <cell r="C43">
            <v>-22190.046766914023</v>
          </cell>
          <cell r="D43">
            <v>3.6307096883858012E-2</v>
          </cell>
          <cell r="E43">
            <v>-6.7651349205016101E-2</v>
          </cell>
          <cell r="F43">
            <v>0</v>
          </cell>
          <cell r="G43">
            <v>0</v>
          </cell>
        </row>
        <row r="44">
          <cell r="A44" t="str">
            <v>60-64</v>
          </cell>
          <cell r="B44">
            <v>6130.3570782335573</v>
          </cell>
          <cell r="C44">
            <v>-18589.171050855799</v>
          </cell>
          <cell r="D44">
            <v>1.8689772572691915E-2</v>
          </cell>
          <cell r="E44">
            <v>-5.6673269570044905E-2</v>
          </cell>
          <cell r="F44">
            <v>6130.3570782335573</v>
          </cell>
          <cell r="G44">
            <v>-18589.171050855799</v>
          </cell>
        </row>
        <row r="45">
          <cell r="A45" t="str">
            <v>65-69</v>
          </cell>
          <cell r="B45">
            <v>1866.8000203706604</v>
          </cell>
          <cell r="C45">
            <v>-9223.6726922935686</v>
          </cell>
          <cell r="D45">
            <v>5.6913597975075435E-3</v>
          </cell>
          <cell r="E45">
            <v>-2.812044106141838E-2</v>
          </cell>
          <cell r="F45">
            <v>0</v>
          </cell>
          <cell r="G45">
            <v>0</v>
          </cell>
        </row>
        <row r="46">
          <cell r="A46" t="str">
            <v>70+</v>
          </cell>
          <cell r="B46">
            <v>891.5891653186834</v>
          </cell>
          <cell r="C46">
            <v>-8058.3328097298954</v>
          </cell>
          <cell r="D46">
            <v>2.7182101328563995E-3</v>
          </cell>
          <cell r="E46">
            <v>-2.4567640287001112E-2</v>
          </cell>
          <cell r="F46">
            <v>891.5891653186834</v>
          </cell>
          <cell r="G46">
            <v>-8058.3328097298954</v>
          </cell>
        </row>
      </sheetData>
      <sheetData sheetId="1"/>
      <sheetData sheetId="2" refreshError="1"/>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tabSelected="1" workbookViewId="0">
      <selection sqref="A1:B1"/>
    </sheetView>
  </sheetViews>
  <sheetFormatPr defaultRowHeight="15" x14ac:dyDescent="0.25"/>
  <cols>
    <col min="1" max="1" width="25.140625" customWidth="1"/>
    <col min="2" max="2" width="127.7109375" customWidth="1"/>
  </cols>
  <sheetData>
    <row r="1" spans="1:2" s="8" customFormat="1" ht="37.5" customHeight="1" x14ac:dyDescent="0.25">
      <c r="A1" s="178" t="s">
        <v>198</v>
      </c>
      <c r="B1" s="178"/>
    </row>
    <row r="2" spans="1:2" s="8" customFormat="1" ht="30" customHeight="1" x14ac:dyDescent="0.25">
      <c r="A2" s="177" t="s">
        <v>155</v>
      </c>
      <c r="B2" s="177"/>
    </row>
    <row r="3" spans="1:2" s="8" customFormat="1" ht="30" customHeight="1" x14ac:dyDescent="0.25">
      <c r="A3" s="177"/>
      <c r="B3" s="177"/>
    </row>
    <row r="4" spans="1:2" s="8" customFormat="1" ht="21" customHeight="1" x14ac:dyDescent="0.25">
      <c r="A4" s="89"/>
      <c r="B4" s="89"/>
    </row>
    <row r="5" spans="1:2" s="87" customFormat="1" ht="18" customHeight="1" x14ac:dyDescent="0.25">
      <c r="A5" s="91" t="s">
        <v>152</v>
      </c>
      <c r="B5" s="89" t="s">
        <v>153</v>
      </c>
    </row>
    <row r="6" spans="1:2" s="87" customFormat="1" ht="18" customHeight="1" x14ac:dyDescent="0.25">
      <c r="A6" s="90" t="s">
        <v>128</v>
      </c>
      <c r="B6" s="93">
        <v>1991</v>
      </c>
    </row>
    <row r="7" spans="1:2" s="87" customFormat="1" ht="18" customHeight="1" x14ac:dyDescent="0.25">
      <c r="A7" s="90" t="s">
        <v>129</v>
      </c>
      <c r="B7" s="93">
        <v>2014</v>
      </c>
    </row>
    <row r="8" spans="1:2" s="87" customFormat="1" ht="18" customHeight="1" x14ac:dyDescent="0.25"/>
    <row r="9" spans="1:2" s="87" customFormat="1" ht="18" customHeight="1" x14ac:dyDescent="0.25">
      <c r="A9" s="90" t="s">
        <v>126</v>
      </c>
      <c r="B9" s="90" t="s">
        <v>113</v>
      </c>
    </row>
    <row r="10" spans="1:2" s="87" customFormat="1" ht="18" customHeight="1" x14ac:dyDescent="0.25">
      <c r="A10" s="87" t="s">
        <v>139</v>
      </c>
      <c r="B10" s="87" t="s">
        <v>213</v>
      </c>
    </row>
    <row r="11" spans="1:2" s="87" customFormat="1" ht="18" customHeight="1" x14ac:dyDescent="0.25">
      <c r="A11" s="87" t="s">
        <v>140</v>
      </c>
      <c r="B11" s="87" t="s">
        <v>214</v>
      </c>
    </row>
    <row r="12" spans="1:2" s="87" customFormat="1" ht="18" customHeight="1" x14ac:dyDescent="0.25">
      <c r="A12" s="87" t="s">
        <v>127</v>
      </c>
      <c r="B12" s="87" t="s">
        <v>217</v>
      </c>
    </row>
    <row r="13" spans="1:2" s="87" customFormat="1" ht="18" customHeight="1" x14ac:dyDescent="0.25">
      <c r="A13" s="87" t="s">
        <v>130</v>
      </c>
      <c r="B13" s="87" t="s">
        <v>215</v>
      </c>
    </row>
    <row r="14" spans="1:2" s="87" customFormat="1" ht="18" customHeight="1" x14ac:dyDescent="0.25">
      <c r="A14" s="87" t="s">
        <v>131</v>
      </c>
      <c r="B14" s="87" t="s">
        <v>172</v>
      </c>
    </row>
    <row r="15" spans="1:2" s="87" customFormat="1" ht="18" customHeight="1" x14ac:dyDescent="0.25">
      <c r="A15" s="87" t="s">
        <v>132</v>
      </c>
      <c r="B15" s="87" t="s">
        <v>173</v>
      </c>
    </row>
    <row r="16" spans="1:2" s="87" customFormat="1" ht="18" customHeight="1" x14ac:dyDescent="0.25">
      <c r="A16" s="87" t="s">
        <v>133</v>
      </c>
      <c r="B16" s="87" t="s">
        <v>176</v>
      </c>
    </row>
    <row r="17" spans="1:2" s="87" customFormat="1" ht="18" customHeight="1" x14ac:dyDescent="0.25">
      <c r="A17" s="87" t="s">
        <v>134</v>
      </c>
      <c r="B17" s="87" t="s">
        <v>174</v>
      </c>
    </row>
    <row r="18" spans="1:2" s="87" customFormat="1" ht="18" customHeight="1" x14ac:dyDescent="0.25">
      <c r="A18" s="87" t="s">
        <v>135</v>
      </c>
      <c r="B18" s="87" t="s">
        <v>171</v>
      </c>
    </row>
    <row r="19" spans="1:2" s="87" customFormat="1" ht="18" customHeight="1" x14ac:dyDescent="0.25">
      <c r="A19" s="87" t="s">
        <v>136</v>
      </c>
      <c r="B19" s="87" t="s">
        <v>199</v>
      </c>
    </row>
    <row r="20" spans="1:2" s="87" customFormat="1" ht="18" customHeight="1" x14ac:dyDescent="0.25">
      <c r="A20" s="87" t="s">
        <v>137</v>
      </c>
      <c r="B20" s="87" t="s">
        <v>175</v>
      </c>
    </row>
    <row r="21" spans="1:2" s="87" customFormat="1" ht="18" customHeight="1" x14ac:dyDescent="0.25">
      <c r="A21" s="87" t="s">
        <v>138</v>
      </c>
      <c r="B21" s="87" t="s">
        <v>211</v>
      </c>
    </row>
    <row r="22" spans="1:2" x14ac:dyDescent="0.25">
      <c r="A22" s="87" t="s">
        <v>154</v>
      </c>
      <c r="B22" t="s">
        <v>216</v>
      </c>
    </row>
  </sheetData>
  <mergeCells count="2">
    <mergeCell ref="A2:B3"/>
    <mergeCell ref="A1:B1"/>
  </mergeCells>
  <pageMargins left="0.511811024" right="0.511811024" top="0.78740157499999996" bottom="0.78740157499999996" header="0.31496062000000002" footer="0.3149606200000000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4"/>
  <sheetViews>
    <sheetView topLeftCell="A5" workbookViewId="0">
      <selection activeCell="A5" sqref="A5"/>
    </sheetView>
  </sheetViews>
  <sheetFormatPr defaultColWidth="9.140625" defaultRowHeight="15" x14ac:dyDescent="0.25"/>
  <cols>
    <col min="1" max="1" width="13" style="77" customWidth="1"/>
    <col min="2" max="3" width="13" style="78" customWidth="1"/>
    <col min="4" max="4" width="13" style="79" customWidth="1"/>
    <col min="5" max="5" width="6.5703125" style="96" customWidth="1"/>
    <col min="6" max="6" width="0" style="96" hidden="1" customWidth="1"/>
    <col min="7" max="10" width="15.140625" style="96" hidden="1" customWidth="1"/>
    <col min="11" max="28" width="9.140625" style="95"/>
    <col min="29" max="16384" width="9.140625" style="8"/>
  </cols>
  <sheetData>
    <row r="1" spans="1:15" ht="15.75" hidden="1" thickBot="1" x14ac:dyDescent="0.3">
      <c r="A1" s="184" t="s">
        <v>31</v>
      </c>
      <c r="B1" s="185"/>
      <c r="C1" s="185"/>
      <c r="D1" s="186"/>
      <c r="E1" s="94"/>
      <c r="F1" s="187" t="s">
        <v>32</v>
      </c>
      <c r="G1" s="188"/>
      <c r="H1" s="189"/>
      <c r="I1" s="94"/>
      <c r="J1" s="95"/>
    </row>
    <row r="2" spans="1:15" hidden="1" x14ac:dyDescent="0.25">
      <c r="A2" s="77" t="s">
        <v>0</v>
      </c>
      <c r="B2" s="78" t="s">
        <v>3</v>
      </c>
      <c r="C2" s="78" t="s">
        <v>4</v>
      </c>
      <c r="D2" s="79" t="s">
        <v>87</v>
      </c>
    </row>
    <row r="3" spans="1:15" hidden="1" x14ac:dyDescent="0.25">
      <c r="B3" s="82">
        <f ca="1">VLOOKUP(B$5,Parametros!$B$2:$E$100,3,FALSE)</f>
        <v>1991</v>
      </c>
      <c r="C3" s="82">
        <f ca="1">VLOOKUP(C$5,Parametros!$B$2:$E$100,3,FALSE)</f>
        <v>1991</v>
      </c>
      <c r="D3" s="82">
        <f ca="1">VLOOKUP(D$5,Parametros!$B$2:$E$100,3,FALSE)</f>
        <v>1991</v>
      </c>
    </row>
    <row r="4" spans="1:15" ht="15.75" hidden="1" thickBot="1" x14ac:dyDescent="0.3">
      <c r="B4" s="82">
        <f ca="1">VLOOKUP(B$5,Parametros!$B$2:$E$100,4,FALSE)</f>
        <v>2014</v>
      </c>
      <c r="C4" s="82">
        <f ca="1">VLOOKUP(C$5,Parametros!$B$2:$E$100,4,FALSE)</f>
        <v>2014</v>
      </c>
      <c r="D4" s="82">
        <f ca="1">VLOOKUP(D$5,Parametros!$B$2:$E$100,4,FALSE)</f>
        <v>2014</v>
      </c>
    </row>
    <row r="5" spans="1:15" x14ac:dyDescent="0.25">
      <c r="A5" s="25" t="s">
        <v>0</v>
      </c>
      <c r="B5" s="37" t="s">
        <v>3</v>
      </c>
      <c r="C5" s="37" t="s">
        <v>4</v>
      </c>
      <c r="D5" s="35" t="s">
        <v>54</v>
      </c>
      <c r="E5" s="97"/>
      <c r="F5" s="98" t="s">
        <v>36</v>
      </c>
      <c r="G5" s="99" t="str">
        <f>"'gd'!"</f>
        <v>'gd'!</v>
      </c>
      <c r="H5" s="99"/>
      <c r="I5" s="99"/>
      <c r="J5" s="100"/>
    </row>
    <row r="6" spans="1:15" x14ac:dyDescent="0.25">
      <c r="A6" s="72">
        <f ca="1">INDEX(Dados!$A$2:$N$26,MATCH(MAX(B3:D3),Dados!$A$3:$A$26,0)+1,MATCH(A5,Dados!$A$2:$N$2,0))</f>
        <v>1991</v>
      </c>
      <c r="B6" s="38">
        <f ca="1">IFERROR(VLOOKUP(A6,Dados!$A$3:$Z$26,MATCH(B$5,Dados!$A$2:$BC$2,0),FALSE),"")</f>
        <v>7786</v>
      </c>
      <c r="C6" s="38">
        <f ca="1">IFERROR(VLOOKUP(A6,Dados!$A$3:$Z$26,MATCH(C$5,Dados!$A$2:$BC$2,0),FALSE),"")</f>
        <v>7667</v>
      </c>
      <c r="D6" s="36">
        <f ca="1">IFERROR(VLOOKUP(A6,Dados!$A$3:$Z$26,MATCH(D$5,Dados!$A$2:$BC$2,0),FALSE),"")</f>
        <v>1.5283842794759825E-2</v>
      </c>
      <c r="E6" s="94"/>
      <c r="F6" s="101" t="s">
        <v>33</v>
      </c>
      <c r="G6" s="94" t="str">
        <f>ADDRESS(ROW(A6),COLUMN(A6))</f>
        <v>$A$6</v>
      </c>
      <c r="H6" s="94" t="str">
        <f>ADDRESS(ROW(B6),COLUMN(B6))</f>
        <v>$B$6</v>
      </c>
      <c r="I6" s="94" t="str">
        <f>ADDRESS(ROW(C6),COLUMN(C6))</f>
        <v>$C$6</v>
      </c>
      <c r="J6" s="102" t="str">
        <f>ADDRESS(ROW(D6),COLUMN(D6))</f>
        <v>$D$6</v>
      </c>
      <c r="K6" s="107" t="s">
        <v>170</v>
      </c>
    </row>
    <row r="7" spans="1:15" x14ac:dyDescent="0.25">
      <c r="A7" s="72">
        <f ca="1">IFERROR(IF((A6+1)&gt;MIN($B$4:$D$4),"",(A6+1)),"")</f>
        <v>1992</v>
      </c>
      <c r="B7" s="38">
        <f ca="1">IFERROR(VLOOKUP(A7,Dados!$A$3:$Z$26,MATCH(B$5,Dados!$A$2:$BC$2,0),FALSE),"")</f>
        <v>7864</v>
      </c>
      <c r="C7" s="38">
        <f ca="1">IFERROR(VLOOKUP(A7,Dados!$A$3:$Z$26,MATCH(C$5,Dados!$A$2:$BC$2,0),FALSE),"")</f>
        <v>7875</v>
      </c>
      <c r="D7" s="36">
        <f ca="1">IFERROR(VLOOKUP(A7,Dados!$A$3:$Z$26,MATCH(D$5,Dados!$A$2:$BC$2,0),FALSE),"")</f>
        <v>0</v>
      </c>
      <c r="E7" s="94"/>
      <c r="F7" s="101" t="s">
        <v>34</v>
      </c>
      <c r="G7" s="94" t="str">
        <f ca="1">ADDRESS(MATCH(MIN($B$4:$D$4),$A$6:$A$104,0)+5,1)</f>
        <v>$A$29</v>
      </c>
      <c r="H7" s="94" t="str">
        <f ca="1">ADDRESS(MATCH(MIN($B$4:$D$4),$A$6:$A$104,0)+5,2)</f>
        <v>$B$29</v>
      </c>
      <c r="I7" s="94" t="str">
        <f ca="1">ADDRESS(MATCH(MIN($B$4:$D$4),$A$6:$A$104,0)+5,3)</f>
        <v>$C$29</v>
      </c>
      <c r="J7" s="102" t="str">
        <f ca="1">ADDRESS(MATCH(MIN($B$4:$D$4),$A$6:$A$104,0)+5,4)</f>
        <v>$D$29</v>
      </c>
    </row>
    <row r="8" spans="1:15" x14ac:dyDescent="0.25">
      <c r="A8" s="72">
        <f t="shared" ref="A8:A71" ca="1" si="0">IFERROR(IF((A7+1)&gt;MIN($B$4:$D$4),"",(A7+1)),"")</f>
        <v>1993</v>
      </c>
      <c r="B8" s="38">
        <f ca="1">IFERROR(VLOOKUP(A8,Dados!$A$3:$Z$26,MATCH(B$5,Dados!$A$2:$BC$2,0),FALSE),"")</f>
        <v>7800</v>
      </c>
      <c r="C8" s="38">
        <f ca="1">IFERROR(VLOOKUP(A8,Dados!$A$3:$Z$26,MATCH(C$5,Dados!$A$2:$BC$2,0),FALSE),"")</f>
        <v>7683</v>
      </c>
      <c r="D8" s="36">
        <f ca="1">IFERROR(VLOOKUP(A8,Dados!$A$3:$Z$26,MATCH(D$5,Dados!$A$2:$BC$2,0),FALSE),"")</f>
        <v>1.4999999999999999E-2</v>
      </c>
      <c r="E8" s="94"/>
      <c r="F8" s="101" t="s">
        <v>35</v>
      </c>
      <c r="G8" s="94" t="str">
        <f ca="1">$G$5&amp;G6&amp;":"&amp;G7</f>
        <v>'gd'!$A$6:$A$29</v>
      </c>
      <c r="H8" s="94" t="str">
        <f t="shared" ref="H8:J8" ca="1" si="1">$G$5&amp;H6&amp;":"&amp;H7</f>
        <v>'gd'!$B$6:$B$29</v>
      </c>
      <c r="I8" s="94" t="str">
        <f t="shared" ca="1" si="1"/>
        <v>'gd'!$C$6:$C$29</v>
      </c>
      <c r="J8" s="102" t="str">
        <f t="shared" ca="1" si="1"/>
        <v>'gd'!$D$6:$D$29</v>
      </c>
    </row>
    <row r="9" spans="1:15" ht="15.75" thickBot="1" x14ac:dyDescent="0.3">
      <c r="A9" s="72">
        <f t="shared" ca="1" si="0"/>
        <v>1994</v>
      </c>
      <c r="B9" s="38">
        <f ca="1">IFERROR(VLOOKUP(A9,Dados!$A$3:$Z$26,MATCH(B$5,Dados!$A$2:$BC$2,0),FALSE),"")</f>
        <v>7979</v>
      </c>
      <c r="C9" s="38">
        <f ca="1">IFERROR(VLOOKUP(A9,Dados!$A$3:$Z$26,MATCH(C$5,Dados!$A$2:$BC$2,0),FALSE),"")</f>
        <v>7820</v>
      </c>
      <c r="D9" s="36">
        <f ca="1">IFERROR(VLOOKUP(A9,Dados!$A$3:$Z$26,MATCH(D$5,Dados!$A$2:$BC$2,0),FALSE),"")</f>
        <v>1.9927309186614863E-2</v>
      </c>
      <c r="E9" s="94"/>
      <c r="F9" s="103" t="s">
        <v>37</v>
      </c>
      <c r="G9" s="104" t="s">
        <v>55</v>
      </c>
      <c r="H9" s="104" t="s">
        <v>56</v>
      </c>
      <c r="I9" s="104" t="s">
        <v>57</v>
      </c>
      <c r="J9" s="105" t="s">
        <v>58</v>
      </c>
    </row>
    <row r="10" spans="1:15" x14ac:dyDescent="0.25">
      <c r="A10" s="72">
        <f t="shared" ca="1" si="0"/>
        <v>1995</v>
      </c>
      <c r="B10" s="38">
        <f ca="1">IFERROR(VLOOKUP(A10,Dados!$A$3:$Z$26,MATCH(B$5,Dados!$A$2:$BC$2,0),FALSE),"")</f>
        <v>8247</v>
      </c>
      <c r="C10" s="38">
        <f ca="1">IFERROR(VLOOKUP(A10,Dados!$A$3:$Z$26,MATCH(C$5,Dados!$A$2:$BC$2,0),FALSE),"")</f>
        <v>7888</v>
      </c>
      <c r="D10" s="36">
        <f ca="1">IFERROR(VLOOKUP(A10,Dados!$A$3:$Z$26,MATCH(D$5,Dados!$A$2:$BC$2,0),FALSE),"")</f>
        <v>4.3530980962774343E-2</v>
      </c>
      <c r="E10" s="94"/>
    </row>
    <row r="11" spans="1:15" x14ac:dyDescent="0.25">
      <c r="A11" s="72">
        <f t="shared" ca="1" si="0"/>
        <v>1996</v>
      </c>
      <c r="B11" s="38">
        <f ca="1">IFERROR(VLOOKUP(A11,Dados!$A$3:$Z$26,MATCH(B$5,Dados!$A$2:$BC$2,0),FALSE),"")</f>
        <v>7946</v>
      </c>
      <c r="C11" s="38">
        <f ca="1">IFERROR(VLOOKUP(A11,Dados!$A$3:$Z$26,MATCH(C$5,Dados!$A$2:$BC$2,0),FALSE),"")</f>
        <v>7845</v>
      </c>
      <c r="D11" s="36">
        <f ca="1">IFERROR(VLOOKUP(A11,Dados!$A$3:$Z$26,MATCH(D$5,Dados!$A$2:$BC$2,0),FALSE),"")</f>
        <v>1.2710797885728669E-2</v>
      </c>
      <c r="E11" s="94"/>
    </row>
    <row r="12" spans="1:15" x14ac:dyDescent="0.25">
      <c r="A12" s="72">
        <f t="shared" ca="1" si="0"/>
        <v>1997</v>
      </c>
      <c r="B12" s="38">
        <f ca="1">IFERROR(VLOOKUP(A12,Dados!$A$3:$Z$26,MATCH(B$5,Dados!$A$2:$BC$2,0),FALSE),"")</f>
        <v>9001</v>
      </c>
      <c r="C12" s="38">
        <f ca="1">IFERROR(VLOOKUP(A12,Dados!$A$3:$Z$26,MATCH(C$5,Dados!$A$2:$BC$2,0),FALSE),"")</f>
        <v>8764</v>
      </c>
      <c r="D12" s="36">
        <f ca="1">IFERROR(VLOOKUP(A12,Dados!$A$3:$Z$26,MATCH(D$5,Dados!$A$2:$BC$2,0),FALSE),"")</f>
        <v>2.6330407732474168E-2</v>
      </c>
      <c r="E12" s="94"/>
      <c r="M12" s="106"/>
      <c r="N12" s="96"/>
      <c r="O12" s="96"/>
    </row>
    <row r="13" spans="1:15" x14ac:dyDescent="0.25">
      <c r="A13" s="72">
        <f t="shared" ca="1" si="0"/>
        <v>1998</v>
      </c>
      <c r="B13" s="38">
        <f ca="1">IFERROR(VLOOKUP(A13,Dados!$A$3:$Z$26,MATCH(B$5,Dados!$A$2:$BC$2,0),FALSE),"")</f>
        <v>9202</v>
      </c>
      <c r="C13" s="38">
        <f ca="1">IFERROR(VLOOKUP(A13,Dados!$A$3:$Z$26,MATCH(C$5,Dados!$A$2:$BC$2,0),FALSE),"")</f>
        <v>9566</v>
      </c>
      <c r="D13" s="36">
        <f ca="1">IFERROR(VLOOKUP(A13,Dados!$A$3:$Z$26,MATCH(D$5,Dados!$A$2:$BC$2,0),FALSE),"")</f>
        <v>0</v>
      </c>
      <c r="E13" s="94"/>
    </row>
    <row r="14" spans="1:15" x14ac:dyDescent="0.25">
      <c r="A14" s="72">
        <f t="shared" ca="1" si="0"/>
        <v>1999</v>
      </c>
      <c r="B14" s="38">
        <f ca="1">IFERROR(VLOOKUP(A14,Dados!$A$3:$Z$26,MATCH(B$5,Dados!$A$2:$BC$2,0),FALSE),"")</f>
        <v>9469</v>
      </c>
      <c r="C14" s="38">
        <f ca="1">IFERROR(VLOOKUP(A14,Dados!$A$3:$Z$26,MATCH(C$5,Dados!$A$2:$BC$2,0),FALSE),"")</f>
        <v>9500</v>
      </c>
      <c r="D14" s="36">
        <f ca="1">IFERROR(VLOOKUP(A14,Dados!$A$3:$Z$26,MATCH(D$5,Dados!$A$2:$BC$2,0),FALSE),"")</f>
        <v>0</v>
      </c>
      <c r="E14" s="94"/>
    </row>
    <row r="15" spans="1:15" x14ac:dyDescent="0.25">
      <c r="A15" s="72">
        <f t="shared" ca="1" si="0"/>
        <v>2000</v>
      </c>
      <c r="B15" s="38">
        <f ca="1">IFERROR(VLOOKUP(A15,Dados!$A$3:$Z$26,MATCH(B$5,Dados!$A$2:$BC$2,0),FALSE),"")</f>
        <v>9906</v>
      </c>
      <c r="C15" s="38">
        <f ca="1">IFERROR(VLOOKUP(A15,Dados!$A$3:$Z$26,MATCH(C$5,Dados!$A$2:$BC$2,0),FALSE),"")</f>
        <v>9820</v>
      </c>
      <c r="D15" s="36">
        <f ca="1">IFERROR(VLOOKUP(A15,Dados!$A$3:$Z$26,MATCH(D$5,Dados!$A$2:$BC$2,0),FALSE),"")</f>
        <v>8.6816071068039572E-3</v>
      </c>
      <c r="E15" s="94"/>
    </row>
    <row r="16" spans="1:15" x14ac:dyDescent="0.25">
      <c r="A16" s="72">
        <f t="shared" ca="1" si="0"/>
        <v>2001</v>
      </c>
      <c r="B16" s="38">
        <f ca="1">IFERROR(VLOOKUP(A16,Dados!$A$3:$Z$26,MATCH(B$5,Dados!$A$2:$BC$2,0),FALSE),"")</f>
        <v>10089</v>
      </c>
      <c r="C16" s="38">
        <f ca="1">IFERROR(VLOOKUP(A16,Dados!$A$3:$Z$26,MATCH(C$5,Dados!$A$2:$BC$2,0),FALSE),"")</f>
        <v>10313</v>
      </c>
      <c r="D16" s="36">
        <f ca="1">IFERROR(VLOOKUP(A16,Dados!$A$3:$Z$26,MATCH(D$5,Dados!$A$2:$BC$2,0),FALSE),"")</f>
        <v>0</v>
      </c>
      <c r="E16" s="94"/>
    </row>
    <row r="17" spans="1:11" x14ac:dyDescent="0.25">
      <c r="A17" s="72">
        <f t="shared" ca="1" si="0"/>
        <v>2002</v>
      </c>
      <c r="B17" s="38">
        <f ca="1">IFERROR(VLOOKUP(A17,Dados!$A$3:$Z$26,MATCH(B$5,Dados!$A$2:$BC$2,0),FALSE),"")</f>
        <v>11243</v>
      </c>
      <c r="C17" s="38">
        <f ca="1">IFERROR(VLOOKUP(A17,Dados!$A$3:$Z$26,MATCH(C$5,Dados!$A$2:$BC$2,0),FALSE),"")</f>
        <v>10830</v>
      </c>
      <c r="D17" s="36">
        <f ca="1">IFERROR(VLOOKUP(A17,Dados!$A$3:$Z$26,MATCH(D$5,Dados!$A$2:$BC$2,0),FALSE),"")</f>
        <v>3.6733967802188031E-2</v>
      </c>
      <c r="E17" s="94"/>
    </row>
    <row r="18" spans="1:11" x14ac:dyDescent="0.25">
      <c r="A18" s="72">
        <f t="shared" ca="1" si="0"/>
        <v>2003</v>
      </c>
      <c r="B18" s="38">
        <f ca="1">IFERROR(VLOOKUP(A18,Dados!$A$3:$Z$26,MATCH(B$5,Dados!$A$2:$BC$2,0),FALSE),"")</f>
        <v>12281</v>
      </c>
      <c r="C18" s="38">
        <f ca="1">IFERROR(VLOOKUP(A18,Dados!$A$3:$Z$26,MATCH(C$5,Dados!$A$2:$BC$2,0),FALSE),"")</f>
        <v>11898</v>
      </c>
      <c r="D18" s="36">
        <f ca="1">IFERROR(VLOOKUP(A18,Dados!$A$3:$Z$26,MATCH(D$5,Dados!$A$2:$BC$2,0),FALSE),"")</f>
        <v>3.1186385473495642E-2</v>
      </c>
      <c r="E18" s="94"/>
    </row>
    <row r="19" spans="1:11" x14ac:dyDescent="0.25">
      <c r="A19" s="72">
        <f t="shared" ca="1" si="0"/>
        <v>2004</v>
      </c>
      <c r="B19" s="38">
        <f ca="1">IFERROR(VLOOKUP(A19,Dados!$A$3:$Z$26,MATCH(B$5,Dados!$A$2:$BC$2,0),FALSE),"")</f>
        <v>12824</v>
      </c>
      <c r="C19" s="38">
        <f ca="1">IFERROR(VLOOKUP(A19,Dados!$A$3:$Z$26,MATCH(C$5,Dados!$A$2:$BC$2,0),FALSE),"")</f>
        <v>12894</v>
      </c>
      <c r="D19" s="36">
        <f ca="1">IFERROR(VLOOKUP(A19,Dados!$A$3:$Z$26,MATCH(D$5,Dados!$A$2:$BC$2,0),FALSE),"")</f>
        <v>0</v>
      </c>
      <c r="E19" s="94"/>
    </row>
    <row r="20" spans="1:11" x14ac:dyDescent="0.25">
      <c r="A20" s="72">
        <f t="shared" ca="1" si="0"/>
        <v>2005</v>
      </c>
      <c r="B20" s="38">
        <f ca="1">IFERROR(VLOOKUP(A20,Dados!$A$3:$Z$26,MATCH(B$5,Dados!$A$2:$BC$2,0),FALSE),"")</f>
        <v>14661</v>
      </c>
      <c r="C20" s="38">
        <f ca="1">IFERROR(VLOOKUP(A20,Dados!$A$3:$Z$26,MATCH(C$5,Dados!$A$2:$BC$2,0),FALSE),"")</f>
        <v>14283</v>
      </c>
      <c r="D20" s="36">
        <f ca="1">IFERROR(VLOOKUP(A20,Dados!$A$3:$Z$26,MATCH(D$5,Dados!$A$2:$BC$2,0),FALSE),"")</f>
        <v>2.5782688766114181E-2</v>
      </c>
      <c r="E20" s="94"/>
    </row>
    <row r="21" spans="1:11" x14ac:dyDescent="0.25">
      <c r="A21" s="72">
        <f t="shared" ca="1" si="0"/>
        <v>2006</v>
      </c>
      <c r="B21" s="38">
        <f ca="1">IFERROR(VLOOKUP(A21,Dados!$A$3:$Z$26,MATCH(B$5,Dados!$A$2:$BC$2,0),FALSE),"")</f>
        <v>15278</v>
      </c>
      <c r="C21" s="38">
        <f ca="1">IFERROR(VLOOKUP(A21,Dados!$A$3:$Z$26,MATCH(C$5,Dados!$A$2:$BC$2,0),FALSE),"")</f>
        <v>15424</v>
      </c>
      <c r="D21" s="36">
        <f ca="1">IFERROR(VLOOKUP(A21,Dados!$A$3:$Z$26,MATCH(D$5,Dados!$A$2:$BC$2,0),FALSE),"")</f>
        <v>0</v>
      </c>
      <c r="E21" s="94"/>
    </row>
    <row r="22" spans="1:11" x14ac:dyDescent="0.25">
      <c r="A22" s="72">
        <f t="shared" ca="1" si="0"/>
        <v>2007</v>
      </c>
      <c r="B22" s="38">
        <f ca="1">IFERROR(VLOOKUP(A22,Dados!$A$3:$Z$26,MATCH(B$5,Dados!$A$2:$BC$2,0),FALSE),"")</f>
        <v>16241</v>
      </c>
      <c r="C22" s="38">
        <f ca="1">IFERROR(VLOOKUP(A22,Dados!$A$3:$Z$26,MATCH(C$5,Dados!$A$2:$BC$2,0),FALSE),"")</f>
        <v>16267</v>
      </c>
      <c r="D22" s="36">
        <f ca="1">IFERROR(VLOOKUP(A22,Dados!$A$3:$Z$26,MATCH(D$5,Dados!$A$2:$BC$2,0),FALSE),"")</f>
        <v>0</v>
      </c>
      <c r="E22" s="94"/>
    </row>
    <row r="23" spans="1:11" x14ac:dyDescent="0.25">
      <c r="A23" s="72">
        <f t="shared" ca="1" si="0"/>
        <v>2008</v>
      </c>
      <c r="B23" s="38">
        <f ca="1">IFERROR(VLOOKUP(A23,Dados!$A$3:$Z$26,MATCH(B$5,Dados!$A$2:$BC$2,0),FALSE),"")</f>
        <v>17504</v>
      </c>
      <c r="C23" s="38">
        <f ca="1">IFERROR(VLOOKUP(A23,Dados!$A$3:$Z$26,MATCH(C$5,Dados!$A$2:$BC$2,0),FALSE),"")</f>
        <v>17298</v>
      </c>
      <c r="D23" s="36">
        <f ca="1">IFERROR(VLOOKUP(A23,Dados!$A$3:$Z$26,MATCH(D$5,Dados!$A$2:$BC$2,0),FALSE),"")</f>
        <v>1.1768738574040219E-2</v>
      </c>
      <c r="E23" s="94"/>
    </row>
    <row r="24" spans="1:11" x14ac:dyDescent="0.25">
      <c r="A24" s="72">
        <f t="shared" ca="1" si="0"/>
        <v>2009</v>
      </c>
      <c r="B24" s="38">
        <f ca="1">IFERROR(VLOOKUP(A24,Dados!$A$3:$Z$26,MATCH(B$5,Dados!$A$2:$BC$2,0),FALSE),"")</f>
        <v>16876</v>
      </c>
      <c r="C24" s="38">
        <f ca="1">IFERROR(VLOOKUP(A24,Dados!$A$3:$Z$26,MATCH(C$5,Dados!$A$2:$BC$2,0),FALSE),"")</f>
        <v>17339</v>
      </c>
      <c r="D24" s="36">
        <f ca="1">IFERROR(VLOOKUP(A24,Dados!$A$3:$Z$26,MATCH(D$5,Dados!$A$2:$BC$2,0),FALSE),"")</f>
        <v>0</v>
      </c>
      <c r="E24" s="94"/>
    </row>
    <row r="25" spans="1:11" x14ac:dyDescent="0.25">
      <c r="A25" s="72">
        <f t="shared" ca="1" si="0"/>
        <v>2010</v>
      </c>
      <c r="B25" s="38">
        <f ca="1">IFERROR(VLOOKUP(A25,Dados!$A$3:$Z$26,MATCH(B$5,Dados!$A$2:$BC$2,0),FALSE),"")</f>
        <v>16468</v>
      </c>
      <c r="C25" s="38">
        <f ca="1">IFERROR(VLOOKUP(A25,Dados!$A$3:$Z$26,MATCH(C$5,Dados!$A$2:$BC$2,0),FALSE),"")</f>
        <v>18473</v>
      </c>
      <c r="D25" s="36">
        <f ca="1">IFERROR(VLOOKUP(A25,Dados!$A$3:$Z$26,MATCH(D$5,Dados!$A$2:$BC$2,0),FALSE),"")</f>
        <v>0</v>
      </c>
      <c r="E25" s="94"/>
    </row>
    <row r="26" spans="1:11" x14ac:dyDescent="0.25">
      <c r="A26" s="72">
        <f t="shared" ca="1" si="0"/>
        <v>2011</v>
      </c>
      <c r="B26" s="38">
        <f ca="1">IFERROR(VLOOKUP(A26,Dados!$A$3:$Z$26,MATCH(B$5,Dados!$A$2:$BC$2,0),FALSE),"")</f>
        <v>16852</v>
      </c>
      <c r="C26" s="38">
        <f ca="1">IFERROR(VLOOKUP(A26,Dados!$A$3:$Z$26,MATCH(C$5,Dados!$A$2:$BC$2,0),FALSE),"")</f>
        <v>18253</v>
      </c>
      <c r="D26" s="36">
        <f ca="1">IFERROR(VLOOKUP(A26,Dados!$A$3:$Z$26,MATCH(D$5,Dados!$A$2:$BC$2,0),FALSE),"")</f>
        <v>0</v>
      </c>
      <c r="E26" s="94"/>
    </row>
    <row r="27" spans="1:11" x14ac:dyDescent="0.25">
      <c r="A27" s="72">
        <f t="shared" ca="1" si="0"/>
        <v>2012</v>
      </c>
      <c r="B27" s="38">
        <f ca="1">IFERROR(VLOOKUP(A27,Dados!$A$3:$Z$26,MATCH(B$5,Dados!$A$2:$BC$2,0),FALSE),"")</f>
        <v>17931</v>
      </c>
      <c r="C27" s="38">
        <f ca="1">IFERROR(VLOOKUP(A27,Dados!$A$3:$Z$26,MATCH(C$5,Dados!$A$2:$BC$2,0),FALSE),"")</f>
        <v>20203</v>
      </c>
      <c r="D27" s="36">
        <f ca="1">IFERROR(VLOOKUP(A27,Dados!$A$3:$Z$26,MATCH(D$5,Dados!$A$2:$BC$2,0),FALSE),"")</f>
        <v>0</v>
      </c>
      <c r="E27" s="94"/>
    </row>
    <row r="28" spans="1:11" x14ac:dyDescent="0.25">
      <c r="A28" s="72">
        <f t="shared" ca="1" si="0"/>
        <v>2013</v>
      </c>
      <c r="B28" s="38">
        <f ca="1">IFERROR(VLOOKUP(A28,Dados!$A$3:$Z$26,MATCH(B$5,Dados!$A$2:$BC$2,0),FALSE),"")</f>
        <v>20670</v>
      </c>
      <c r="C28" s="38">
        <f ca="1">IFERROR(VLOOKUP(A28,Dados!$A$3:$Z$26,MATCH(C$5,Dados!$A$2:$BC$2,0),FALSE),"")</f>
        <v>21182</v>
      </c>
      <c r="D28" s="36">
        <f ca="1">IFERROR(VLOOKUP(A28,Dados!$A$3:$Z$26,MATCH(D$5,Dados!$A$2:$BC$2,0),FALSE),"")</f>
        <v>0</v>
      </c>
      <c r="E28" s="94"/>
    </row>
    <row r="29" spans="1:11" x14ac:dyDescent="0.25">
      <c r="A29" s="72">
        <f t="shared" ca="1" si="0"/>
        <v>2014</v>
      </c>
      <c r="B29" s="38">
        <f ca="1">IFERROR(VLOOKUP(A29,Dados!$A$3:$Z$26,MATCH(B$5,Dados!$A$2:$BC$2,0),FALSE),"")</f>
        <v>26804</v>
      </c>
      <c r="C29" s="38">
        <f ca="1">IFERROR(VLOOKUP(A29,Dados!$A$3:$Z$26,MATCH(C$5,Dados!$A$2:$BC$2,0),FALSE),"")</f>
        <v>27057</v>
      </c>
      <c r="D29" s="36">
        <f ca="1">IFERROR(VLOOKUP(A29,Dados!$A$3:$Z$26,MATCH(D$5,Dados!$A$2:$BC$2,0),FALSE),"")</f>
        <v>0</v>
      </c>
      <c r="E29" s="94"/>
    </row>
    <row r="30" spans="1:11" x14ac:dyDescent="0.25">
      <c r="A30" s="72" t="str">
        <f t="shared" ca="1" si="0"/>
        <v/>
      </c>
      <c r="B30" s="38" t="str">
        <f ca="1">IFERROR(VLOOKUP(A30,Dados!$A$3:$Z$26,MATCH(B$5,Dados!$A$2:$BC$2,0),FALSE),"")</f>
        <v/>
      </c>
      <c r="C30" s="38" t="str">
        <f ca="1">IFERROR(VLOOKUP(A30,Dados!$A$3:$Z$26,MATCH(C$5,Dados!$A$2:$BC$2,0),FALSE),"")</f>
        <v/>
      </c>
      <c r="D30" s="36" t="str">
        <f ca="1">IFERROR(VLOOKUP(A30,Dados!$A$3:$Z$26,MATCH(D$5,Dados!$A$2:$BC$2,0),FALSE),"")</f>
        <v/>
      </c>
      <c r="E30" s="94"/>
    </row>
    <row r="31" spans="1:11" x14ac:dyDescent="0.25">
      <c r="A31" s="72" t="str">
        <f t="shared" ca="1" si="0"/>
        <v/>
      </c>
      <c r="B31" s="38" t="str">
        <f ca="1">IFERROR(VLOOKUP(A31,Dados!$A$3:$Z$26,MATCH(B$5,Dados!$A$2:$BC$2,0),FALSE),"")</f>
        <v/>
      </c>
      <c r="C31" s="38" t="str">
        <f ca="1">IFERROR(VLOOKUP(A31,Dados!$A$3:$Z$26,MATCH(C$5,Dados!$A$2:$BC$2,0),FALSE),"")</f>
        <v/>
      </c>
      <c r="D31" s="36" t="str">
        <f ca="1">IFERROR(VLOOKUP(A31,Dados!$A$3:$Z$26,MATCH(D$5,Dados!$A$2:$BC$2,0),FALSE),"")</f>
        <v/>
      </c>
      <c r="E31" s="94"/>
      <c r="K31" s="108" t="s">
        <v>157</v>
      </c>
    </row>
    <row r="32" spans="1:11" x14ac:dyDescent="0.25">
      <c r="A32" s="72" t="str">
        <f t="shared" ca="1" si="0"/>
        <v/>
      </c>
      <c r="B32" s="38" t="str">
        <f ca="1">IFERROR(VLOOKUP(A32,Dados!$A$3:$Z$26,MATCH(B$5,Dados!$A$2:$BC$2,0),FALSE),"")</f>
        <v/>
      </c>
      <c r="C32" s="38" t="str">
        <f ca="1">IFERROR(VLOOKUP(A32,Dados!$A$3:$Z$26,MATCH(C$5,Dados!$A$2:$BC$2,0),FALSE),"")</f>
        <v/>
      </c>
      <c r="D32" s="36" t="str">
        <f ca="1">IFERROR(VLOOKUP(A32,Dados!$A$3:$Z$26,MATCH(D$5,Dados!$A$2:$BC$2,0),FALSE),"")</f>
        <v/>
      </c>
      <c r="E32" s="94"/>
      <c r="K32" s="108" t="s">
        <v>156</v>
      </c>
    </row>
    <row r="33" spans="1:5" x14ac:dyDescent="0.25">
      <c r="A33" s="72" t="str">
        <f t="shared" ca="1" si="0"/>
        <v/>
      </c>
      <c r="B33" s="38" t="str">
        <f ca="1">IFERROR(VLOOKUP(A33,Dados!$A$3:$Z$26,MATCH(B$5,Dados!$A$2:$BC$2,0),FALSE),"")</f>
        <v/>
      </c>
      <c r="C33" s="38" t="str">
        <f ca="1">IFERROR(VLOOKUP(A33,Dados!$A$3:$Z$26,MATCH(C$5,Dados!$A$2:$BC$2,0),FALSE),"")</f>
        <v/>
      </c>
      <c r="D33" s="36" t="str">
        <f ca="1">IFERROR(VLOOKUP(A33,Dados!$A$3:$Z$26,MATCH(D$5,Dados!$A$2:$BC$2,0),FALSE),"")</f>
        <v/>
      </c>
      <c r="E33" s="94"/>
    </row>
    <row r="34" spans="1:5" x14ac:dyDescent="0.25">
      <c r="A34" s="72" t="str">
        <f t="shared" ca="1" si="0"/>
        <v/>
      </c>
      <c r="B34" s="38" t="str">
        <f ca="1">IFERROR(VLOOKUP(A34,Dados!$A$3:$Z$26,MATCH(B$5,Dados!$A$2:$BC$2,0),FALSE),"")</f>
        <v/>
      </c>
      <c r="C34" s="38" t="str">
        <f ca="1">IFERROR(VLOOKUP(A34,Dados!$A$3:$Z$26,MATCH(C$5,Dados!$A$2:$BC$2,0),FALSE),"")</f>
        <v/>
      </c>
      <c r="D34" s="36" t="str">
        <f ca="1">IFERROR(VLOOKUP(A34,Dados!$A$3:$Z$26,MATCH(D$5,Dados!$A$2:$BC$2,0),FALSE),"")</f>
        <v/>
      </c>
      <c r="E34" s="94"/>
    </row>
    <row r="35" spans="1:5" x14ac:dyDescent="0.25">
      <c r="A35" s="72" t="str">
        <f t="shared" ca="1" si="0"/>
        <v/>
      </c>
      <c r="B35" s="38" t="str">
        <f ca="1">IFERROR(VLOOKUP(A35,Dados!$A$3:$Z$26,MATCH(B$5,Dados!$A$2:$BC$2,0),FALSE),"")</f>
        <v/>
      </c>
      <c r="C35" s="38" t="str">
        <f ca="1">IFERROR(VLOOKUP(A35,Dados!$A$3:$Z$26,MATCH(C$5,Dados!$A$2:$BC$2,0),FALSE),"")</f>
        <v/>
      </c>
      <c r="D35" s="36" t="str">
        <f ca="1">IFERROR(VLOOKUP(A35,Dados!$A$3:$Z$26,MATCH(D$5,Dados!$A$2:$BC$2,0),FALSE),"")</f>
        <v/>
      </c>
      <c r="E35" s="94"/>
    </row>
    <row r="36" spans="1:5" x14ac:dyDescent="0.25">
      <c r="A36" s="72" t="str">
        <f t="shared" ca="1" si="0"/>
        <v/>
      </c>
      <c r="B36" s="38" t="str">
        <f ca="1">IFERROR(VLOOKUP(A36,Dados!$A$3:$Z$26,MATCH(B$5,Dados!$A$2:$BC$2,0),FALSE),"")</f>
        <v/>
      </c>
      <c r="C36" s="38" t="str">
        <f ca="1">IFERROR(VLOOKUP(A36,Dados!$A$3:$Z$26,MATCH(C$5,Dados!$A$2:$BC$2,0),FALSE),"")</f>
        <v/>
      </c>
      <c r="D36" s="36" t="str">
        <f ca="1">IFERROR(VLOOKUP(A36,Dados!$A$3:$Z$26,MATCH(D$5,Dados!$A$2:$BC$2,0),FALSE),"")</f>
        <v/>
      </c>
      <c r="E36" s="94"/>
    </row>
    <row r="37" spans="1:5" x14ac:dyDescent="0.25">
      <c r="A37" s="72" t="str">
        <f t="shared" ca="1" si="0"/>
        <v/>
      </c>
      <c r="B37" s="38" t="str">
        <f ca="1">IFERROR(VLOOKUP(A37,Dados!$A$3:$Z$26,MATCH(B$5,Dados!$A$2:$BC$2,0),FALSE),"")</f>
        <v/>
      </c>
      <c r="C37" s="38" t="str">
        <f ca="1">IFERROR(VLOOKUP(A37,Dados!$A$3:$Z$26,MATCH(C$5,Dados!$A$2:$BC$2,0),FALSE),"")</f>
        <v/>
      </c>
      <c r="D37" s="36" t="str">
        <f ca="1">IFERROR(VLOOKUP(A37,Dados!$A$3:$Z$26,MATCH(D$5,Dados!$A$2:$BC$2,0),FALSE),"")</f>
        <v/>
      </c>
      <c r="E37" s="94"/>
    </row>
    <row r="38" spans="1:5" x14ac:dyDescent="0.25">
      <c r="A38" s="72" t="str">
        <f t="shared" ca="1" si="0"/>
        <v/>
      </c>
      <c r="B38" s="38" t="str">
        <f ca="1">IFERROR(VLOOKUP(A38,Dados!$A$3:$Z$26,MATCH(B$5,Dados!$A$2:$BC$2,0),FALSE),"")</f>
        <v/>
      </c>
      <c r="C38" s="38" t="str">
        <f ca="1">IFERROR(VLOOKUP(A38,Dados!$A$3:$Z$26,MATCH(C$5,Dados!$A$2:$BC$2,0),FALSE),"")</f>
        <v/>
      </c>
      <c r="D38" s="36" t="str">
        <f ca="1">IFERROR(VLOOKUP(A38,Dados!$A$3:$Z$26,MATCH(D$5,Dados!$A$2:$BC$2,0),FALSE),"")</f>
        <v/>
      </c>
      <c r="E38" s="94"/>
    </row>
    <row r="39" spans="1:5" x14ac:dyDescent="0.25">
      <c r="A39" s="72" t="str">
        <f t="shared" ca="1" si="0"/>
        <v/>
      </c>
      <c r="B39" s="38" t="str">
        <f ca="1">IFERROR(VLOOKUP(A39,Dados!$A$3:$Z$26,MATCH(B$5,Dados!$A$2:$BC$2,0),FALSE),"")</f>
        <v/>
      </c>
      <c r="C39" s="38" t="str">
        <f ca="1">IFERROR(VLOOKUP(A39,Dados!$A$3:$Z$26,MATCH(C$5,Dados!$A$2:$BC$2,0),FALSE),"")</f>
        <v/>
      </c>
      <c r="D39" s="36" t="str">
        <f ca="1">IFERROR(VLOOKUP(A39,Dados!$A$3:$Z$26,MATCH(D$5,Dados!$A$2:$BC$2,0),FALSE),"")</f>
        <v/>
      </c>
      <c r="E39" s="94"/>
    </row>
    <row r="40" spans="1:5" x14ac:dyDescent="0.25">
      <c r="A40" s="72" t="str">
        <f t="shared" ca="1" si="0"/>
        <v/>
      </c>
      <c r="B40" s="38" t="str">
        <f ca="1">IFERROR(VLOOKUP(A40,Dados!$A$3:$Z$26,MATCH(B$5,Dados!$A$2:$BC$2,0),FALSE),"")</f>
        <v/>
      </c>
      <c r="C40" s="38" t="str">
        <f ca="1">IFERROR(VLOOKUP(A40,Dados!$A$3:$Z$26,MATCH(C$5,Dados!$A$2:$BC$2,0),FALSE),"")</f>
        <v/>
      </c>
      <c r="D40" s="36" t="str">
        <f ca="1">IFERROR(VLOOKUP(A40,Dados!$A$3:$Z$26,MATCH(D$5,Dados!$A$2:$BC$2,0),FALSE),"")</f>
        <v/>
      </c>
      <c r="E40" s="94"/>
    </row>
    <row r="41" spans="1:5" x14ac:dyDescent="0.25">
      <c r="A41" s="72" t="str">
        <f t="shared" ca="1" si="0"/>
        <v/>
      </c>
      <c r="B41" s="38" t="str">
        <f ca="1">IFERROR(VLOOKUP(A41,Dados!$A$3:$Z$26,MATCH(B$5,Dados!$A$2:$BC$2,0),FALSE),"")</f>
        <v/>
      </c>
      <c r="C41" s="38" t="str">
        <f ca="1">IFERROR(VLOOKUP(A41,Dados!$A$3:$Z$26,MATCH(C$5,Dados!$A$2:$BC$2,0),FALSE),"")</f>
        <v/>
      </c>
      <c r="D41" s="36" t="str">
        <f ca="1">IFERROR(VLOOKUP(A41,Dados!$A$3:$Z$26,MATCH(D$5,Dados!$A$2:$BC$2,0),FALSE),"")</f>
        <v/>
      </c>
      <c r="E41" s="94"/>
    </row>
    <row r="42" spans="1:5" x14ac:dyDescent="0.25">
      <c r="A42" s="72" t="str">
        <f t="shared" ca="1" si="0"/>
        <v/>
      </c>
      <c r="B42" s="38" t="str">
        <f ca="1">IFERROR(VLOOKUP(A42,Dados!$A$3:$Z$26,MATCH(B$5,Dados!$A$2:$BC$2,0),FALSE),"")</f>
        <v/>
      </c>
      <c r="C42" s="38" t="str">
        <f ca="1">IFERROR(VLOOKUP(A42,Dados!$A$3:$Z$26,MATCH(C$5,Dados!$A$2:$BC$2,0),FALSE),"")</f>
        <v/>
      </c>
      <c r="D42" s="36" t="str">
        <f ca="1">IFERROR(VLOOKUP(A42,Dados!$A$3:$Z$26,MATCH(D$5,Dados!$A$2:$BC$2,0),FALSE),"")</f>
        <v/>
      </c>
      <c r="E42" s="94"/>
    </row>
    <row r="43" spans="1:5" x14ac:dyDescent="0.25">
      <c r="A43" s="72" t="str">
        <f t="shared" ca="1" si="0"/>
        <v/>
      </c>
      <c r="B43" s="38" t="str">
        <f ca="1">IFERROR(VLOOKUP(A43,Dados!$A$3:$Z$26,MATCH(B$5,Dados!$A$2:$BC$2,0),FALSE),"")</f>
        <v/>
      </c>
      <c r="C43" s="38" t="str">
        <f ca="1">IFERROR(VLOOKUP(A43,Dados!$A$3:$Z$26,MATCH(C$5,Dados!$A$2:$BC$2,0),FALSE),"")</f>
        <v/>
      </c>
      <c r="D43" s="36" t="str">
        <f ca="1">IFERROR(VLOOKUP(A43,Dados!$A$3:$Z$26,MATCH(D$5,Dados!$A$2:$BC$2,0),FALSE),"")</f>
        <v/>
      </c>
      <c r="E43" s="94"/>
    </row>
    <row r="44" spans="1:5" x14ac:dyDescent="0.25">
      <c r="A44" s="72" t="str">
        <f t="shared" ca="1" si="0"/>
        <v/>
      </c>
      <c r="B44" s="38" t="str">
        <f ca="1">IFERROR(VLOOKUP(A44,Dados!$A$3:$Z$26,MATCH(B$5,Dados!$A$2:$BC$2,0),FALSE),"")</f>
        <v/>
      </c>
      <c r="C44" s="38" t="str">
        <f ca="1">IFERROR(VLOOKUP(A44,Dados!$A$3:$Z$26,MATCH(C$5,Dados!$A$2:$BC$2,0),FALSE),"")</f>
        <v/>
      </c>
      <c r="D44" s="36" t="str">
        <f ca="1">IFERROR(VLOOKUP(A44,Dados!$A$3:$Z$26,MATCH(D$5,Dados!$A$2:$BC$2,0),FALSE),"")</f>
        <v/>
      </c>
      <c r="E44" s="94"/>
    </row>
    <row r="45" spans="1:5" x14ac:dyDescent="0.25">
      <c r="A45" s="72" t="str">
        <f t="shared" ca="1" si="0"/>
        <v/>
      </c>
      <c r="B45" s="38" t="str">
        <f ca="1">IFERROR(VLOOKUP(A45,Dados!$A$3:$Z$26,MATCH(B$5,Dados!$A$2:$BC$2,0),FALSE),"")</f>
        <v/>
      </c>
      <c r="C45" s="38" t="str">
        <f ca="1">IFERROR(VLOOKUP(A45,Dados!$A$3:$Z$26,MATCH(C$5,Dados!$A$2:$BC$2,0),FALSE),"")</f>
        <v/>
      </c>
      <c r="D45" s="36" t="str">
        <f ca="1">IFERROR(VLOOKUP(A45,Dados!$A$3:$Z$26,MATCH(D$5,Dados!$A$2:$BC$2,0),FALSE),"")</f>
        <v/>
      </c>
      <c r="E45" s="94"/>
    </row>
    <row r="46" spans="1:5" x14ac:dyDescent="0.25">
      <c r="A46" s="72" t="str">
        <f t="shared" ca="1" si="0"/>
        <v/>
      </c>
      <c r="B46" s="38" t="str">
        <f ca="1">IFERROR(VLOOKUP(A46,Dados!$A$3:$Z$26,MATCH(B$5,Dados!$A$2:$BC$2,0),FALSE),"")</f>
        <v/>
      </c>
      <c r="C46" s="38" t="str">
        <f ca="1">IFERROR(VLOOKUP(A46,Dados!$A$3:$Z$26,MATCH(C$5,Dados!$A$2:$BC$2,0),FALSE),"")</f>
        <v/>
      </c>
      <c r="D46" s="36" t="str">
        <f ca="1">IFERROR(VLOOKUP(A46,Dados!$A$3:$Z$26,MATCH(D$5,Dados!$A$2:$BC$2,0),FALSE),"")</f>
        <v/>
      </c>
      <c r="E46" s="94"/>
    </row>
    <row r="47" spans="1:5" x14ac:dyDescent="0.25">
      <c r="A47" s="72" t="str">
        <f t="shared" ca="1" si="0"/>
        <v/>
      </c>
      <c r="B47" s="38" t="str">
        <f ca="1">IFERROR(VLOOKUP(A47,Dados!$A$3:$Z$26,MATCH(B$5,Dados!$A$2:$BC$2,0),FALSE),"")</f>
        <v/>
      </c>
      <c r="C47" s="38" t="str">
        <f ca="1">IFERROR(VLOOKUP(A47,Dados!$A$3:$Z$26,MATCH(C$5,Dados!$A$2:$BC$2,0),FALSE),"")</f>
        <v/>
      </c>
      <c r="D47" s="36" t="str">
        <f ca="1">IFERROR(VLOOKUP(A47,Dados!$A$3:$Z$26,MATCH(D$5,Dados!$A$2:$BC$2,0),FALSE),"")</f>
        <v/>
      </c>
      <c r="E47" s="94"/>
    </row>
    <row r="48" spans="1:5" x14ac:dyDescent="0.25">
      <c r="A48" s="72" t="str">
        <f t="shared" ca="1" si="0"/>
        <v/>
      </c>
      <c r="B48" s="38" t="str">
        <f ca="1">IFERROR(VLOOKUP(A48,Dados!$A$3:$Z$26,MATCH(B$5,Dados!$A$2:$BC$2,0),FALSE),"")</f>
        <v/>
      </c>
      <c r="C48" s="38" t="str">
        <f ca="1">IFERROR(VLOOKUP(A48,Dados!$A$3:$Z$26,MATCH(C$5,Dados!$A$2:$BC$2,0),FALSE),"")</f>
        <v/>
      </c>
      <c r="D48" s="36" t="str">
        <f ca="1">IFERROR(VLOOKUP(A48,Dados!$A$3:$Z$26,MATCH(D$5,Dados!$A$2:$BC$2,0),FALSE),"")</f>
        <v/>
      </c>
      <c r="E48" s="94"/>
    </row>
    <row r="49" spans="1:5" x14ac:dyDescent="0.25">
      <c r="A49" s="72" t="str">
        <f t="shared" ca="1" si="0"/>
        <v/>
      </c>
      <c r="B49" s="38" t="str">
        <f ca="1">IFERROR(VLOOKUP(A49,Dados!$A$3:$Z$26,MATCH(B$5,Dados!$A$2:$BC$2,0),FALSE),"")</f>
        <v/>
      </c>
      <c r="C49" s="38" t="str">
        <f ca="1">IFERROR(VLOOKUP(A49,Dados!$A$3:$Z$26,MATCH(C$5,Dados!$A$2:$BC$2,0),FALSE),"")</f>
        <v/>
      </c>
      <c r="D49" s="36" t="str">
        <f ca="1">IFERROR(VLOOKUP(A49,Dados!$A$3:$Z$26,MATCH(D$5,Dados!$A$2:$BC$2,0),FALSE),"")</f>
        <v/>
      </c>
      <c r="E49" s="94"/>
    </row>
    <row r="50" spans="1:5" x14ac:dyDescent="0.25">
      <c r="A50" s="72" t="str">
        <f t="shared" ca="1" si="0"/>
        <v/>
      </c>
      <c r="B50" s="38" t="str">
        <f ca="1">IFERROR(VLOOKUP(A50,Dados!$A$3:$Z$26,MATCH(B$5,Dados!$A$2:$BC$2,0),FALSE),"")</f>
        <v/>
      </c>
      <c r="C50" s="38" t="str">
        <f ca="1">IFERROR(VLOOKUP(A50,Dados!$A$3:$Z$26,MATCH(C$5,Dados!$A$2:$BC$2,0),FALSE),"")</f>
        <v/>
      </c>
      <c r="D50" s="36" t="str">
        <f ca="1">IFERROR(VLOOKUP(A50,Dados!$A$3:$Z$26,MATCH(D$5,Dados!$A$2:$BC$2,0),FALSE),"")</f>
        <v/>
      </c>
      <c r="E50" s="94"/>
    </row>
    <row r="51" spans="1:5" x14ac:dyDescent="0.25">
      <c r="A51" s="72" t="str">
        <f t="shared" ca="1" si="0"/>
        <v/>
      </c>
      <c r="B51" s="38" t="str">
        <f ca="1">IFERROR(VLOOKUP(A51,Dados!$A$3:$Z$26,MATCH(B$5,Dados!$A$2:$BC$2,0),FALSE),"")</f>
        <v/>
      </c>
      <c r="C51" s="38" t="str">
        <f ca="1">IFERROR(VLOOKUP(A51,Dados!$A$3:$Z$26,MATCH(C$5,Dados!$A$2:$BC$2,0),FALSE),"")</f>
        <v/>
      </c>
      <c r="D51" s="36" t="str">
        <f ca="1">IFERROR(VLOOKUP(A51,Dados!$A$3:$Z$26,MATCH(D$5,Dados!$A$2:$BC$2,0),FALSE),"")</f>
        <v/>
      </c>
      <c r="E51" s="94"/>
    </row>
    <row r="52" spans="1:5" x14ac:dyDescent="0.25">
      <c r="A52" s="72" t="str">
        <f t="shared" ca="1" si="0"/>
        <v/>
      </c>
      <c r="B52" s="38" t="str">
        <f ca="1">IFERROR(VLOOKUP(A52,Dados!$A$3:$Z$26,MATCH(B$5,Dados!$A$2:$BC$2,0),FALSE),"")</f>
        <v/>
      </c>
      <c r="C52" s="38" t="str">
        <f ca="1">IFERROR(VLOOKUP(A52,Dados!$A$3:$Z$26,MATCH(C$5,Dados!$A$2:$BC$2,0),FALSE),"")</f>
        <v/>
      </c>
      <c r="D52" s="36" t="str">
        <f ca="1">IFERROR(VLOOKUP(A52,Dados!$A$3:$Z$26,MATCH(D$5,Dados!$A$2:$BC$2,0),FALSE),"")</f>
        <v/>
      </c>
      <c r="E52" s="94"/>
    </row>
    <row r="53" spans="1:5" x14ac:dyDescent="0.25">
      <c r="A53" s="72" t="str">
        <f t="shared" ca="1" si="0"/>
        <v/>
      </c>
      <c r="B53" s="38" t="str">
        <f ca="1">IFERROR(VLOOKUP(A53,Dados!$A$3:$Z$26,MATCH(B$5,Dados!$A$2:$BC$2,0),FALSE),"")</f>
        <v/>
      </c>
      <c r="C53" s="38" t="str">
        <f ca="1">IFERROR(VLOOKUP(A53,Dados!$A$3:$Z$26,MATCH(C$5,Dados!$A$2:$BC$2,0),FALSE),"")</f>
        <v/>
      </c>
      <c r="D53" s="36" t="str">
        <f ca="1">IFERROR(VLOOKUP(A53,Dados!$A$3:$Z$26,MATCH(D$5,Dados!$A$2:$BC$2,0),FALSE),"")</f>
        <v/>
      </c>
      <c r="E53" s="94"/>
    </row>
    <row r="54" spans="1:5" x14ac:dyDescent="0.25">
      <c r="A54" s="72" t="str">
        <f t="shared" ca="1" si="0"/>
        <v/>
      </c>
      <c r="B54" s="38" t="str">
        <f ca="1">IFERROR(VLOOKUP(A54,Dados!$A$3:$Z$26,MATCH(B$5,Dados!$A$2:$BC$2,0),FALSE),"")</f>
        <v/>
      </c>
      <c r="C54" s="38" t="str">
        <f ca="1">IFERROR(VLOOKUP(A54,Dados!$A$3:$Z$26,MATCH(C$5,Dados!$A$2:$BC$2,0),FALSE),"")</f>
        <v/>
      </c>
      <c r="D54" s="36" t="str">
        <f ca="1">IFERROR(VLOOKUP(A54,Dados!$A$3:$Z$26,MATCH(D$5,Dados!$A$2:$BC$2,0),FALSE),"")</f>
        <v/>
      </c>
      <c r="E54" s="94"/>
    </row>
    <row r="55" spans="1:5" x14ac:dyDescent="0.25">
      <c r="A55" s="72" t="str">
        <f t="shared" ca="1" si="0"/>
        <v/>
      </c>
      <c r="B55" s="38" t="str">
        <f ca="1">IFERROR(VLOOKUP(A55,Dados!$A$3:$Z$26,MATCH(B$5,Dados!$A$2:$BC$2,0),FALSE),"")</f>
        <v/>
      </c>
      <c r="C55" s="38" t="str">
        <f ca="1">IFERROR(VLOOKUP(A55,Dados!$A$3:$Z$26,MATCH(C$5,Dados!$A$2:$BC$2,0),FALSE),"")</f>
        <v/>
      </c>
      <c r="D55" s="36" t="str">
        <f ca="1">IFERROR(VLOOKUP(A55,Dados!$A$3:$Z$26,MATCH(D$5,Dados!$A$2:$BC$2,0),FALSE),"")</f>
        <v/>
      </c>
      <c r="E55" s="94"/>
    </row>
    <row r="56" spans="1:5" x14ac:dyDescent="0.25">
      <c r="A56" s="72" t="str">
        <f t="shared" ca="1" si="0"/>
        <v/>
      </c>
      <c r="B56" s="38" t="str">
        <f ca="1">IFERROR(VLOOKUP(A56,Dados!$A$3:$Z$26,MATCH(B$5,Dados!$A$2:$BC$2,0),FALSE),"")</f>
        <v/>
      </c>
      <c r="C56" s="38" t="str">
        <f ca="1">IFERROR(VLOOKUP(A56,Dados!$A$3:$Z$26,MATCH(C$5,Dados!$A$2:$BC$2,0),FALSE),"")</f>
        <v/>
      </c>
      <c r="D56" s="36" t="str">
        <f ca="1">IFERROR(VLOOKUP(A56,Dados!$A$3:$Z$26,MATCH(D$5,Dados!$A$2:$BC$2,0),FALSE),"")</f>
        <v/>
      </c>
      <c r="E56" s="94"/>
    </row>
    <row r="57" spans="1:5" x14ac:dyDescent="0.25">
      <c r="A57" s="72" t="str">
        <f t="shared" ca="1" si="0"/>
        <v/>
      </c>
      <c r="B57" s="38" t="str">
        <f ca="1">IFERROR(VLOOKUP(A57,Dados!$A$3:$Z$26,MATCH(B$5,Dados!$A$2:$BC$2,0),FALSE),"")</f>
        <v/>
      </c>
      <c r="C57" s="38" t="str">
        <f ca="1">IFERROR(VLOOKUP(A57,Dados!$A$3:$Z$26,MATCH(C$5,Dados!$A$2:$BC$2,0),FALSE),"")</f>
        <v/>
      </c>
      <c r="D57" s="36" t="str">
        <f ca="1">IFERROR(VLOOKUP(A57,Dados!$A$3:$Z$26,MATCH(D$5,Dados!$A$2:$BC$2,0),FALSE),"")</f>
        <v/>
      </c>
      <c r="E57" s="94"/>
    </row>
    <row r="58" spans="1:5" x14ac:dyDescent="0.25">
      <c r="A58" s="72" t="str">
        <f t="shared" ca="1" si="0"/>
        <v/>
      </c>
      <c r="B58" s="38" t="str">
        <f ca="1">IFERROR(VLOOKUP(A58,Dados!$A$3:$Z$26,MATCH(B$5,Dados!$A$2:$BC$2,0),FALSE),"")</f>
        <v/>
      </c>
      <c r="C58" s="38" t="str">
        <f ca="1">IFERROR(VLOOKUP(A58,Dados!$A$3:$Z$26,MATCH(C$5,Dados!$A$2:$BC$2,0),FALSE),"")</f>
        <v/>
      </c>
      <c r="D58" s="36" t="str">
        <f ca="1">IFERROR(VLOOKUP(A58,Dados!$A$3:$Z$26,MATCH(D$5,Dados!$A$2:$BC$2,0),FALSE),"")</f>
        <v/>
      </c>
      <c r="E58" s="94"/>
    </row>
    <row r="59" spans="1:5" x14ac:dyDescent="0.25">
      <c r="A59" s="72" t="str">
        <f t="shared" ca="1" si="0"/>
        <v/>
      </c>
      <c r="B59" s="38" t="str">
        <f ca="1">IFERROR(VLOOKUP(A59,Dados!$A$3:$Z$26,MATCH(B$5,Dados!$A$2:$BC$2,0),FALSE),"")</f>
        <v/>
      </c>
      <c r="C59" s="38" t="str">
        <f ca="1">IFERROR(VLOOKUP(A59,Dados!$A$3:$Z$26,MATCH(C$5,Dados!$A$2:$BC$2,0),FALSE),"")</f>
        <v/>
      </c>
      <c r="D59" s="36" t="str">
        <f ca="1">IFERROR(VLOOKUP(A59,Dados!$A$3:$Z$26,MATCH(D$5,Dados!$A$2:$BC$2,0),FALSE),"")</f>
        <v/>
      </c>
      <c r="E59" s="94"/>
    </row>
    <row r="60" spans="1:5" x14ac:dyDescent="0.25">
      <c r="A60" s="72" t="str">
        <f t="shared" ca="1" si="0"/>
        <v/>
      </c>
      <c r="B60" s="38" t="str">
        <f ca="1">IFERROR(VLOOKUP(A60,Dados!$A$3:$Z$26,MATCH(B$5,Dados!$A$2:$BC$2,0),FALSE),"")</f>
        <v/>
      </c>
      <c r="C60" s="38" t="str">
        <f ca="1">IFERROR(VLOOKUP(A60,Dados!$A$3:$Z$26,MATCH(C$5,Dados!$A$2:$BC$2,0),FALSE),"")</f>
        <v/>
      </c>
      <c r="D60" s="36" t="str">
        <f ca="1">IFERROR(VLOOKUP(A60,Dados!$A$3:$Z$26,MATCH(D$5,Dados!$A$2:$BC$2,0),FALSE),"")</f>
        <v/>
      </c>
      <c r="E60" s="94"/>
    </row>
    <row r="61" spans="1:5" x14ac:dyDescent="0.25">
      <c r="A61" s="72" t="str">
        <f t="shared" ca="1" si="0"/>
        <v/>
      </c>
      <c r="B61" s="38" t="str">
        <f ca="1">IFERROR(VLOOKUP(A61,Dados!$A$3:$Z$26,MATCH(B$5,Dados!$A$2:$BC$2,0),FALSE),"")</f>
        <v/>
      </c>
      <c r="C61" s="38" t="str">
        <f ca="1">IFERROR(VLOOKUP(A61,Dados!$A$3:$Z$26,MATCH(C$5,Dados!$A$2:$BC$2,0),FALSE),"")</f>
        <v/>
      </c>
      <c r="D61" s="36" t="str">
        <f ca="1">IFERROR(VLOOKUP(A61,Dados!$A$3:$Z$26,MATCH(D$5,Dados!$A$2:$BC$2,0),FALSE),"")</f>
        <v/>
      </c>
      <c r="E61" s="94"/>
    </row>
    <row r="62" spans="1:5" x14ac:dyDescent="0.25">
      <c r="A62" s="72" t="str">
        <f t="shared" ca="1" si="0"/>
        <v/>
      </c>
      <c r="B62" s="38" t="str">
        <f ca="1">IFERROR(VLOOKUP(A62,Dados!$A$3:$Z$26,MATCH(B$5,Dados!$A$2:$BC$2,0),FALSE),"")</f>
        <v/>
      </c>
      <c r="C62" s="38" t="str">
        <f ca="1">IFERROR(VLOOKUP(A62,Dados!$A$3:$Z$26,MATCH(C$5,Dados!$A$2:$BC$2,0),FALSE),"")</f>
        <v/>
      </c>
      <c r="D62" s="36" t="str">
        <f ca="1">IFERROR(VLOOKUP(A62,Dados!$A$3:$Z$26,MATCH(D$5,Dados!$A$2:$BC$2,0),FALSE),"")</f>
        <v/>
      </c>
      <c r="E62" s="94"/>
    </row>
    <row r="63" spans="1:5" x14ac:dyDescent="0.25">
      <c r="A63" s="72" t="str">
        <f t="shared" ca="1" si="0"/>
        <v/>
      </c>
      <c r="B63" s="38" t="str">
        <f ca="1">IFERROR(VLOOKUP(A63,Dados!$A$3:$Z$26,MATCH(B$5,Dados!$A$2:$BC$2,0),FALSE),"")</f>
        <v/>
      </c>
      <c r="C63" s="38" t="str">
        <f ca="1">IFERROR(VLOOKUP(A63,Dados!$A$3:$Z$26,MATCH(C$5,Dados!$A$2:$BC$2,0),FALSE),"")</f>
        <v/>
      </c>
      <c r="D63" s="36" t="str">
        <f ca="1">IFERROR(VLOOKUP(A63,Dados!$A$3:$Z$26,MATCH(D$5,Dados!$A$2:$BC$2,0),FALSE),"")</f>
        <v/>
      </c>
      <c r="E63" s="94"/>
    </row>
    <row r="64" spans="1:5" x14ac:dyDescent="0.25">
      <c r="A64" s="72" t="str">
        <f t="shared" ca="1" si="0"/>
        <v/>
      </c>
      <c r="B64" s="38" t="str">
        <f ca="1">IFERROR(VLOOKUP(A64,Dados!$A$3:$Z$26,MATCH(B$5,Dados!$A$2:$BC$2,0),FALSE),"")</f>
        <v/>
      </c>
      <c r="C64" s="38" t="str">
        <f ca="1">IFERROR(VLOOKUP(A64,Dados!$A$3:$Z$26,MATCH(C$5,Dados!$A$2:$BC$2,0),FALSE),"")</f>
        <v/>
      </c>
      <c r="D64" s="36" t="str">
        <f ca="1">IFERROR(VLOOKUP(A64,Dados!$A$3:$Z$26,MATCH(D$5,Dados!$A$2:$BC$2,0),FALSE),"")</f>
        <v/>
      </c>
      <c r="E64" s="94"/>
    </row>
    <row r="65" spans="1:5" x14ac:dyDescent="0.25">
      <c r="A65" s="72" t="str">
        <f t="shared" ca="1" si="0"/>
        <v/>
      </c>
      <c r="B65" s="38" t="str">
        <f ca="1">IFERROR(VLOOKUP(A65,Dados!$A$3:$Z$26,MATCH(B$5,Dados!$A$2:$BC$2,0),FALSE),"")</f>
        <v/>
      </c>
      <c r="C65" s="38" t="str">
        <f ca="1">IFERROR(VLOOKUP(A65,Dados!$A$3:$Z$26,MATCH(C$5,Dados!$A$2:$BC$2,0),FALSE),"")</f>
        <v/>
      </c>
      <c r="D65" s="36" t="str">
        <f ca="1">IFERROR(VLOOKUP(A65,Dados!$A$3:$Z$26,MATCH(D$5,Dados!$A$2:$BC$2,0),FALSE),"")</f>
        <v/>
      </c>
      <c r="E65" s="94"/>
    </row>
    <row r="66" spans="1:5" x14ac:dyDescent="0.25">
      <c r="A66" s="72" t="str">
        <f t="shared" ca="1" si="0"/>
        <v/>
      </c>
      <c r="B66" s="38" t="str">
        <f ca="1">IFERROR(VLOOKUP(A66,Dados!$A$3:$Z$26,MATCH(B$5,Dados!$A$2:$BC$2,0),FALSE),"")</f>
        <v/>
      </c>
      <c r="C66" s="38" t="str">
        <f ca="1">IFERROR(VLOOKUP(A66,Dados!$A$3:$Z$26,MATCH(C$5,Dados!$A$2:$BC$2,0),FALSE),"")</f>
        <v/>
      </c>
      <c r="D66" s="36" t="str">
        <f ca="1">IFERROR(VLOOKUP(A66,Dados!$A$3:$Z$26,MATCH(D$5,Dados!$A$2:$BC$2,0),FALSE),"")</f>
        <v/>
      </c>
      <c r="E66" s="94"/>
    </row>
    <row r="67" spans="1:5" x14ac:dyDescent="0.25">
      <c r="A67" s="72" t="str">
        <f t="shared" ca="1" si="0"/>
        <v/>
      </c>
      <c r="B67" s="38" t="str">
        <f ca="1">IFERROR(VLOOKUP(A67,Dados!$A$3:$Z$26,MATCH(B$5,Dados!$A$2:$BC$2,0),FALSE),"")</f>
        <v/>
      </c>
      <c r="C67" s="38" t="str">
        <f ca="1">IFERROR(VLOOKUP(A67,Dados!$A$3:$Z$26,MATCH(C$5,Dados!$A$2:$BC$2,0),FALSE),"")</f>
        <v/>
      </c>
      <c r="D67" s="36" t="str">
        <f ca="1">IFERROR(VLOOKUP(A67,Dados!$A$3:$Z$26,MATCH(D$5,Dados!$A$2:$BC$2,0),FALSE),"")</f>
        <v/>
      </c>
      <c r="E67" s="94"/>
    </row>
    <row r="68" spans="1:5" x14ac:dyDescent="0.25">
      <c r="A68" s="72" t="str">
        <f t="shared" ca="1" si="0"/>
        <v/>
      </c>
      <c r="B68" s="38" t="str">
        <f ca="1">IFERROR(VLOOKUP(A68,Dados!$A$3:$Z$26,MATCH(B$5,Dados!$A$2:$BC$2,0),FALSE),"")</f>
        <v/>
      </c>
      <c r="C68" s="38" t="str">
        <f ca="1">IFERROR(VLOOKUP(A68,Dados!$A$3:$Z$26,MATCH(C$5,Dados!$A$2:$BC$2,0),FALSE),"")</f>
        <v/>
      </c>
      <c r="D68" s="36" t="str">
        <f ca="1">IFERROR(VLOOKUP(A68,Dados!$A$3:$Z$26,MATCH(D$5,Dados!$A$2:$BC$2,0),FALSE),"")</f>
        <v/>
      </c>
      <c r="E68" s="94"/>
    </row>
    <row r="69" spans="1:5" x14ac:dyDescent="0.25">
      <c r="A69" s="72" t="str">
        <f t="shared" ca="1" si="0"/>
        <v/>
      </c>
      <c r="B69" s="38" t="str">
        <f ca="1">IFERROR(VLOOKUP(A69,Dados!$A$3:$Z$26,MATCH(B$5,Dados!$A$2:$BC$2,0),FALSE),"")</f>
        <v/>
      </c>
      <c r="C69" s="38" t="str">
        <f ca="1">IFERROR(VLOOKUP(A69,Dados!$A$3:$Z$26,MATCH(C$5,Dados!$A$2:$BC$2,0),FALSE),"")</f>
        <v/>
      </c>
      <c r="D69" s="36" t="str">
        <f ca="1">IFERROR(VLOOKUP(A69,Dados!$A$3:$Z$26,MATCH(D$5,Dados!$A$2:$BC$2,0),FALSE),"")</f>
        <v/>
      </c>
      <c r="E69" s="94"/>
    </row>
    <row r="70" spans="1:5" x14ac:dyDescent="0.25">
      <c r="A70" s="72" t="str">
        <f t="shared" ca="1" si="0"/>
        <v/>
      </c>
      <c r="B70" s="38" t="str">
        <f ca="1">IFERROR(VLOOKUP(A70,Dados!$A$3:$Z$26,MATCH(B$5,Dados!$A$2:$BC$2,0),FALSE),"")</f>
        <v/>
      </c>
      <c r="C70" s="38" t="str">
        <f ca="1">IFERROR(VLOOKUP(A70,Dados!$A$3:$Z$26,MATCH(C$5,Dados!$A$2:$BC$2,0),FALSE),"")</f>
        <v/>
      </c>
      <c r="D70" s="36" t="str">
        <f ca="1">IFERROR(VLOOKUP(A70,Dados!$A$3:$Z$26,MATCH(D$5,Dados!$A$2:$BC$2,0),FALSE),"")</f>
        <v/>
      </c>
      <c r="E70" s="94"/>
    </row>
    <row r="71" spans="1:5" x14ac:dyDescent="0.25">
      <c r="A71" s="72" t="str">
        <f t="shared" ca="1" si="0"/>
        <v/>
      </c>
      <c r="B71" s="38" t="str">
        <f ca="1">IFERROR(VLOOKUP(A71,Dados!$A$3:$Z$26,MATCH(B$5,Dados!$A$2:$BC$2,0),FALSE),"")</f>
        <v/>
      </c>
      <c r="C71" s="38" t="str">
        <f ca="1">IFERROR(VLOOKUP(A71,Dados!$A$3:$Z$26,MATCH(C$5,Dados!$A$2:$BC$2,0),FALSE),"")</f>
        <v/>
      </c>
      <c r="D71" s="36" t="str">
        <f ca="1">IFERROR(VLOOKUP(A71,Dados!$A$3:$Z$26,MATCH(D$5,Dados!$A$2:$BC$2,0),FALSE),"")</f>
        <v/>
      </c>
      <c r="E71" s="94"/>
    </row>
    <row r="72" spans="1:5" x14ac:dyDescent="0.25">
      <c r="A72" s="72" t="str">
        <f t="shared" ref="A72:A104" ca="1" si="2">IFERROR(IF((A71+1)&gt;MIN($B$4:$D$4),"",(A71+1)),"")</f>
        <v/>
      </c>
      <c r="B72" s="38" t="str">
        <f ca="1">IFERROR(VLOOKUP(A72,Dados!$A$3:$Z$26,MATCH(B$5,Dados!$A$2:$BC$2,0),FALSE),"")</f>
        <v/>
      </c>
      <c r="C72" s="38" t="str">
        <f ca="1">IFERROR(VLOOKUP(A72,Dados!$A$3:$Z$26,MATCH(C$5,Dados!$A$2:$BC$2,0),FALSE),"")</f>
        <v/>
      </c>
      <c r="D72" s="36" t="str">
        <f ca="1">IFERROR(VLOOKUP(A72,Dados!$A$3:$Z$26,MATCH(D$5,Dados!$A$2:$BC$2,0),FALSE),"")</f>
        <v/>
      </c>
      <c r="E72" s="94"/>
    </row>
    <row r="73" spans="1:5" x14ac:dyDescent="0.25">
      <c r="A73" s="72" t="str">
        <f t="shared" ca="1" si="2"/>
        <v/>
      </c>
      <c r="B73" s="38" t="str">
        <f ca="1">IFERROR(VLOOKUP(A73,Dados!$A$3:$Z$26,MATCH(B$5,Dados!$A$2:$BC$2,0),FALSE),"")</f>
        <v/>
      </c>
      <c r="C73" s="38" t="str">
        <f ca="1">IFERROR(VLOOKUP(A73,Dados!$A$3:$Z$26,MATCH(C$5,Dados!$A$2:$BC$2,0),FALSE),"")</f>
        <v/>
      </c>
      <c r="D73" s="36" t="str">
        <f ca="1">IFERROR(VLOOKUP(A73,Dados!$A$3:$Z$26,MATCH(D$5,Dados!$A$2:$BC$2,0),FALSE),"")</f>
        <v/>
      </c>
      <c r="E73" s="94"/>
    </row>
    <row r="74" spans="1:5" x14ac:dyDescent="0.25">
      <c r="A74" s="72" t="str">
        <f t="shared" ca="1" si="2"/>
        <v/>
      </c>
      <c r="B74" s="38" t="str">
        <f ca="1">IFERROR(VLOOKUP(A74,Dados!$A$3:$Z$26,MATCH(B$5,Dados!$A$2:$BC$2,0),FALSE),"")</f>
        <v/>
      </c>
      <c r="C74" s="38" t="str">
        <f ca="1">IFERROR(VLOOKUP(A74,Dados!$A$3:$Z$26,MATCH(C$5,Dados!$A$2:$BC$2,0),FALSE),"")</f>
        <v/>
      </c>
      <c r="D74" s="36" t="str">
        <f ca="1">IFERROR(VLOOKUP(A74,Dados!$A$3:$Z$26,MATCH(D$5,Dados!$A$2:$BC$2,0),FALSE),"")</f>
        <v/>
      </c>
      <c r="E74" s="94"/>
    </row>
    <row r="75" spans="1:5" x14ac:dyDescent="0.25">
      <c r="A75" s="72" t="str">
        <f t="shared" ca="1" si="2"/>
        <v/>
      </c>
      <c r="B75" s="38" t="str">
        <f ca="1">IFERROR(VLOOKUP(A75,Dados!$A$3:$Z$26,MATCH(B$5,Dados!$A$2:$BC$2,0),FALSE),"")</f>
        <v/>
      </c>
      <c r="C75" s="38" t="str">
        <f ca="1">IFERROR(VLOOKUP(A75,Dados!$A$3:$Z$26,MATCH(C$5,Dados!$A$2:$BC$2,0),FALSE),"")</f>
        <v/>
      </c>
      <c r="D75" s="36" t="str">
        <f ca="1">IFERROR(VLOOKUP(A75,Dados!$A$3:$Z$26,MATCH(D$5,Dados!$A$2:$BC$2,0),FALSE),"")</f>
        <v/>
      </c>
      <c r="E75" s="94"/>
    </row>
    <row r="76" spans="1:5" x14ac:dyDescent="0.25">
      <c r="A76" s="72" t="str">
        <f t="shared" ca="1" si="2"/>
        <v/>
      </c>
      <c r="B76" s="38" t="str">
        <f ca="1">IFERROR(VLOOKUP(A76,Dados!$A$3:$Z$26,MATCH(B$5,Dados!$A$2:$BC$2,0),FALSE),"")</f>
        <v/>
      </c>
      <c r="C76" s="38" t="str">
        <f ca="1">IFERROR(VLOOKUP(A76,Dados!$A$3:$Z$26,MATCH(C$5,Dados!$A$2:$BC$2,0),FALSE),"")</f>
        <v/>
      </c>
      <c r="D76" s="36" t="str">
        <f ca="1">IFERROR(VLOOKUP(A76,Dados!$A$3:$Z$26,MATCH(D$5,Dados!$A$2:$BC$2,0),FALSE),"")</f>
        <v/>
      </c>
      <c r="E76" s="94"/>
    </row>
    <row r="77" spans="1:5" x14ac:dyDescent="0.25">
      <c r="A77" s="72" t="str">
        <f t="shared" ca="1" si="2"/>
        <v/>
      </c>
      <c r="B77" s="38" t="str">
        <f ca="1">IFERROR(VLOOKUP(A77,Dados!$A$3:$Z$26,MATCH(B$5,Dados!$A$2:$BC$2,0),FALSE),"")</f>
        <v/>
      </c>
      <c r="C77" s="38" t="str">
        <f ca="1">IFERROR(VLOOKUP(A77,Dados!$A$3:$Z$26,MATCH(C$5,Dados!$A$2:$BC$2,0),FALSE),"")</f>
        <v/>
      </c>
      <c r="D77" s="36" t="str">
        <f ca="1">IFERROR(VLOOKUP(A77,Dados!$A$3:$Z$26,MATCH(D$5,Dados!$A$2:$BC$2,0),FALSE),"")</f>
        <v/>
      </c>
      <c r="E77" s="94"/>
    </row>
    <row r="78" spans="1:5" x14ac:dyDescent="0.25">
      <c r="A78" s="72" t="str">
        <f t="shared" ca="1" si="2"/>
        <v/>
      </c>
      <c r="B78" s="38" t="str">
        <f ca="1">IFERROR(VLOOKUP(A78,Dados!$A$3:$Z$26,MATCH(B$5,Dados!$A$2:$BC$2,0),FALSE),"")</f>
        <v/>
      </c>
      <c r="C78" s="38" t="str">
        <f ca="1">IFERROR(VLOOKUP(A78,Dados!$A$3:$Z$26,MATCH(C$5,Dados!$A$2:$BC$2,0),FALSE),"")</f>
        <v/>
      </c>
      <c r="D78" s="36" t="str">
        <f ca="1">IFERROR(VLOOKUP(A78,Dados!$A$3:$Z$26,MATCH(D$5,Dados!$A$2:$BC$2,0),FALSE),"")</f>
        <v/>
      </c>
      <c r="E78" s="94"/>
    </row>
    <row r="79" spans="1:5" x14ac:dyDescent="0.25">
      <c r="A79" s="72" t="str">
        <f t="shared" ca="1" si="2"/>
        <v/>
      </c>
      <c r="B79" s="38" t="str">
        <f ca="1">IFERROR(VLOOKUP(A79,Dados!$A$3:$Z$26,MATCH(B$5,Dados!$A$2:$BC$2,0),FALSE),"")</f>
        <v/>
      </c>
      <c r="C79" s="38" t="str">
        <f ca="1">IFERROR(VLOOKUP(A79,Dados!$A$3:$Z$26,MATCH(C$5,Dados!$A$2:$BC$2,0),FALSE),"")</f>
        <v/>
      </c>
      <c r="D79" s="36" t="str">
        <f ca="1">IFERROR(VLOOKUP(A79,Dados!$A$3:$Z$26,MATCH(D$5,Dados!$A$2:$BC$2,0),FALSE),"")</f>
        <v/>
      </c>
      <c r="E79" s="94"/>
    </row>
    <row r="80" spans="1:5" x14ac:dyDescent="0.25">
      <c r="A80" s="72" t="str">
        <f t="shared" ca="1" si="2"/>
        <v/>
      </c>
      <c r="B80" s="38" t="str">
        <f ca="1">IFERROR(VLOOKUP(A80,Dados!$A$3:$Z$26,MATCH(B$5,Dados!$A$2:$BC$2,0),FALSE),"")</f>
        <v/>
      </c>
      <c r="C80" s="38" t="str">
        <f ca="1">IFERROR(VLOOKUP(A80,Dados!$A$3:$Z$26,MATCH(C$5,Dados!$A$2:$BC$2,0),FALSE),"")</f>
        <v/>
      </c>
      <c r="D80" s="36" t="str">
        <f ca="1">IFERROR(VLOOKUP(A80,Dados!$A$3:$Z$26,MATCH(D$5,Dados!$A$2:$BC$2,0),FALSE),"")</f>
        <v/>
      </c>
      <c r="E80" s="94"/>
    </row>
    <row r="81" spans="1:5" x14ac:dyDescent="0.25">
      <c r="A81" s="72" t="str">
        <f t="shared" ca="1" si="2"/>
        <v/>
      </c>
      <c r="B81" s="38" t="str">
        <f ca="1">IFERROR(VLOOKUP(A81,Dados!$A$3:$Z$26,MATCH(B$5,Dados!$A$2:$BC$2,0),FALSE),"")</f>
        <v/>
      </c>
      <c r="C81" s="38" t="str">
        <f ca="1">IFERROR(VLOOKUP(A81,Dados!$A$3:$Z$26,MATCH(C$5,Dados!$A$2:$BC$2,0),FALSE),"")</f>
        <v/>
      </c>
      <c r="D81" s="36" t="str">
        <f ca="1">IFERROR(VLOOKUP(A81,Dados!$A$3:$Z$26,MATCH(D$5,Dados!$A$2:$BC$2,0),FALSE),"")</f>
        <v/>
      </c>
      <c r="E81" s="94"/>
    </row>
    <row r="82" spans="1:5" x14ac:dyDescent="0.25">
      <c r="A82" s="72" t="str">
        <f t="shared" ca="1" si="2"/>
        <v/>
      </c>
      <c r="B82" s="38" t="str">
        <f ca="1">IFERROR(VLOOKUP(A82,Dados!$A$3:$Z$26,MATCH(B$5,Dados!$A$2:$BC$2,0),FALSE),"")</f>
        <v/>
      </c>
      <c r="C82" s="38" t="str">
        <f ca="1">IFERROR(VLOOKUP(A82,Dados!$A$3:$Z$26,MATCH(C$5,Dados!$A$2:$BC$2,0),FALSE),"")</f>
        <v/>
      </c>
      <c r="D82" s="36" t="str">
        <f ca="1">IFERROR(VLOOKUP(A82,Dados!$A$3:$Z$26,MATCH(D$5,Dados!$A$2:$BC$2,0),FALSE),"")</f>
        <v/>
      </c>
      <c r="E82" s="94"/>
    </row>
    <row r="83" spans="1:5" x14ac:dyDescent="0.25">
      <c r="A83" s="72" t="str">
        <f t="shared" ca="1" si="2"/>
        <v/>
      </c>
      <c r="B83" s="38" t="str">
        <f ca="1">IFERROR(VLOOKUP(A83,Dados!$A$3:$Z$26,MATCH(B$5,Dados!$A$2:$BC$2,0),FALSE),"")</f>
        <v/>
      </c>
      <c r="C83" s="38" t="str">
        <f ca="1">IFERROR(VLOOKUP(A83,Dados!$A$3:$Z$26,MATCH(C$5,Dados!$A$2:$BC$2,0),FALSE),"")</f>
        <v/>
      </c>
      <c r="D83" s="36" t="str">
        <f ca="1">IFERROR(VLOOKUP(A83,Dados!$A$3:$Z$26,MATCH(D$5,Dados!$A$2:$BC$2,0),FALSE),"")</f>
        <v/>
      </c>
      <c r="E83" s="94"/>
    </row>
    <row r="84" spans="1:5" x14ac:dyDescent="0.25">
      <c r="A84" s="72" t="str">
        <f t="shared" ca="1" si="2"/>
        <v/>
      </c>
      <c r="B84" s="38" t="str">
        <f ca="1">IFERROR(VLOOKUP(A84,Dados!$A$3:$Z$26,MATCH(B$5,Dados!$A$2:$BC$2,0),FALSE),"")</f>
        <v/>
      </c>
      <c r="C84" s="38" t="str">
        <f ca="1">IFERROR(VLOOKUP(A84,Dados!$A$3:$Z$26,MATCH(C$5,Dados!$A$2:$BC$2,0),FALSE),"")</f>
        <v/>
      </c>
      <c r="D84" s="36" t="str">
        <f ca="1">IFERROR(VLOOKUP(A84,Dados!$A$3:$Z$26,MATCH(D$5,Dados!$A$2:$BC$2,0),FALSE),"")</f>
        <v/>
      </c>
      <c r="E84" s="94"/>
    </row>
    <row r="85" spans="1:5" x14ac:dyDescent="0.25">
      <c r="A85" s="72" t="str">
        <f t="shared" ca="1" si="2"/>
        <v/>
      </c>
      <c r="B85" s="38" t="str">
        <f ca="1">IFERROR(VLOOKUP(A85,Dados!$A$3:$Z$26,MATCH(B$5,Dados!$A$2:$BC$2,0),FALSE),"")</f>
        <v/>
      </c>
      <c r="C85" s="38" t="str">
        <f ca="1">IFERROR(VLOOKUP(A85,Dados!$A$3:$Z$26,MATCH(C$5,Dados!$A$2:$BC$2,0),FALSE),"")</f>
        <v/>
      </c>
      <c r="D85" s="36" t="str">
        <f ca="1">IFERROR(VLOOKUP(A85,Dados!$A$3:$Z$26,MATCH(D$5,Dados!$A$2:$BC$2,0),FALSE),"")</f>
        <v/>
      </c>
      <c r="E85" s="94"/>
    </row>
    <row r="86" spans="1:5" x14ac:dyDescent="0.25">
      <c r="A86" s="72" t="str">
        <f t="shared" ca="1" si="2"/>
        <v/>
      </c>
      <c r="B86" s="38" t="str">
        <f ca="1">IFERROR(VLOOKUP(A86,Dados!$A$3:$Z$26,MATCH(B$5,Dados!$A$2:$BC$2,0),FALSE),"")</f>
        <v/>
      </c>
      <c r="C86" s="38" t="str">
        <f ca="1">IFERROR(VLOOKUP(A86,Dados!$A$3:$Z$26,MATCH(C$5,Dados!$A$2:$BC$2,0),FALSE),"")</f>
        <v/>
      </c>
      <c r="D86" s="36" t="str">
        <f ca="1">IFERROR(VLOOKUP(A86,Dados!$A$3:$Z$26,MATCH(D$5,Dados!$A$2:$BC$2,0),FALSE),"")</f>
        <v/>
      </c>
      <c r="E86" s="94"/>
    </row>
    <row r="87" spans="1:5" x14ac:dyDescent="0.25">
      <c r="A87" s="72" t="str">
        <f t="shared" ca="1" si="2"/>
        <v/>
      </c>
      <c r="B87" s="38" t="str">
        <f ca="1">IFERROR(VLOOKUP(A87,Dados!$A$3:$Z$26,MATCH(B$5,Dados!$A$2:$BC$2,0),FALSE),"")</f>
        <v/>
      </c>
      <c r="C87" s="38" t="str">
        <f ca="1">IFERROR(VLOOKUP(A87,Dados!$A$3:$Z$26,MATCH(C$5,Dados!$A$2:$BC$2,0),FALSE),"")</f>
        <v/>
      </c>
      <c r="D87" s="36" t="str">
        <f ca="1">IFERROR(VLOOKUP(A87,Dados!$A$3:$Z$26,MATCH(D$5,Dados!$A$2:$BC$2,0),FALSE),"")</f>
        <v/>
      </c>
      <c r="E87" s="94"/>
    </row>
    <row r="88" spans="1:5" x14ac:dyDescent="0.25">
      <c r="A88" s="72" t="str">
        <f t="shared" ca="1" si="2"/>
        <v/>
      </c>
      <c r="B88" s="38" t="str">
        <f ca="1">IFERROR(VLOOKUP(A88,Dados!$A$3:$Z$26,MATCH(B$5,Dados!$A$2:$BC$2,0),FALSE),"")</f>
        <v/>
      </c>
      <c r="C88" s="38" t="str">
        <f ca="1">IFERROR(VLOOKUP(A88,Dados!$A$3:$Z$26,MATCH(C$5,Dados!$A$2:$BC$2,0),FALSE),"")</f>
        <v/>
      </c>
      <c r="D88" s="36" t="str">
        <f ca="1">IFERROR(VLOOKUP(A88,Dados!$A$3:$Z$26,MATCH(D$5,Dados!$A$2:$BC$2,0),FALSE),"")</f>
        <v/>
      </c>
      <c r="E88" s="94"/>
    </row>
    <row r="89" spans="1:5" x14ac:dyDescent="0.25">
      <c r="A89" s="72" t="str">
        <f t="shared" ca="1" si="2"/>
        <v/>
      </c>
      <c r="B89" s="38" t="str">
        <f ca="1">IFERROR(VLOOKUP(A89,Dados!$A$3:$Z$26,MATCH(B$5,Dados!$A$2:$BC$2,0),FALSE),"")</f>
        <v/>
      </c>
      <c r="C89" s="38" t="str">
        <f ca="1">IFERROR(VLOOKUP(A89,Dados!$A$3:$Z$26,MATCH(C$5,Dados!$A$2:$BC$2,0),FALSE),"")</f>
        <v/>
      </c>
      <c r="D89" s="36" t="str">
        <f ca="1">IFERROR(VLOOKUP(A89,Dados!$A$3:$Z$26,MATCH(D$5,Dados!$A$2:$BC$2,0),FALSE),"")</f>
        <v/>
      </c>
      <c r="E89" s="94"/>
    </row>
    <row r="90" spans="1:5" x14ac:dyDescent="0.25">
      <c r="A90" s="72" t="str">
        <f t="shared" ca="1" si="2"/>
        <v/>
      </c>
      <c r="B90" s="38" t="str">
        <f ca="1">IFERROR(VLOOKUP(A90,Dados!$A$3:$Z$26,MATCH(B$5,Dados!$A$2:$BC$2,0),FALSE),"")</f>
        <v/>
      </c>
      <c r="C90" s="38" t="str">
        <f ca="1">IFERROR(VLOOKUP(A90,Dados!$A$3:$Z$26,MATCH(C$5,Dados!$A$2:$BC$2,0),FALSE),"")</f>
        <v/>
      </c>
      <c r="D90" s="36" t="str">
        <f ca="1">IFERROR(VLOOKUP(A90,Dados!$A$3:$Z$26,MATCH(D$5,Dados!$A$2:$BC$2,0),FALSE),"")</f>
        <v/>
      </c>
      <c r="E90" s="94"/>
    </row>
    <row r="91" spans="1:5" x14ac:dyDescent="0.25">
      <c r="A91" s="72" t="str">
        <f t="shared" ca="1" si="2"/>
        <v/>
      </c>
      <c r="B91" s="38" t="str">
        <f ca="1">IFERROR(VLOOKUP(A91,Dados!$A$3:$Z$26,MATCH(B$5,Dados!$A$2:$BC$2,0),FALSE),"")</f>
        <v/>
      </c>
      <c r="C91" s="38" t="str">
        <f ca="1">IFERROR(VLOOKUP(A91,Dados!$A$3:$Z$26,MATCH(C$5,Dados!$A$2:$BC$2,0),FALSE),"")</f>
        <v/>
      </c>
      <c r="D91" s="36" t="str">
        <f ca="1">IFERROR(VLOOKUP(A91,Dados!$A$3:$Z$26,MATCH(D$5,Dados!$A$2:$BC$2,0),FALSE),"")</f>
        <v/>
      </c>
      <c r="E91" s="94"/>
    </row>
    <row r="92" spans="1:5" x14ac:dyDescent="0.25">
      <c r="A92" s="72" t="str">
        <f t="shared" ca="1" si="2"/>
        <v/>
      </c>
      <c r="B92" s="38" t="str">
        <f ca="1">IFERROR(VLOOKUP(A92,Dados!$A$3:$Z$26,MATCH(B$5,Dados!$A$2:$BC$2,0),FALSE),"")</f>
        <v/>
      </c>
      <c r="C92" s="38" t="str">
        <f ca="1">IFERROR(VLOOKUP(A92,Dados!$A$3:$Z$26,MATCH(C$5,Dados!$A$2:$BC$2,0),FALSE),"")</f>
        <v/>
      </c>
      <c r="D92" s="36" t="str">
        <f ca="1">IFERROR(VLOOKUP(A92,Dados!$A$3:$Z$26,MATCH(D$5,Dados!$A$2:$BC$2,0),FALSE),"")</f>
        <v/>
      </c>
      <c r="E92" s="94"/>
    </row>
    <row r="93" spans="1:5" x14ac:dyDescent="0.25">
      <c r="A93" s="72" t="str">
        <f t="shared" ca="1" si="2"/>
        <v/>
      </c>
      <c r="B93" s="38" t="str">
        <f ca="1">IFERROR(VLOOKUP(A93,Dados!$A$3:$Z$26,MATCH(B$5,Dados!$A$2:$BC$2,0),FALSE),"")</f>
        <v/>
      </c>
      <c r="C93" s="38" t="str">
        <f ca="1">IFERROR(VLOOKUP(A93,Dados!$A$3:$Z$26,MATCH(C$5,Dados!$A$2:$BC$2,0),FALSE),"")</f>
        <v/>
      </c>
      <c r="D93" s="36" t="str">
        <f ca="1">IFERROR(VLOOKUP(A93,Dados!$A$3:$Z$26,MATCH(D$5,Dados!$A$2:$BC$2,0),FALSE),"")</f>
        <v/>
      </c>
      <c r="E93" s="94"/>
    </row>
    <row r="94" spans="1:5" x14ac:dyDescent="0.25">
      <c r="A94" s="72" t="str">
        <f t="shared" ca="1" si="2"/>
        <v/>
      </c>
      <c r="B94" s="38" t="str">
        <f ca="1">IFERROR(VLOOKUP(A94,Dados!$A$3:$Z$26,MATCH(B$5,Dados!$A$2:$BC$2,0),FALSE),"")</f>
        <v/>
      </c>
      <c r="C94" s="38" t="str">
        <f ca="1">IFERROR(VLOOKUP(A94,Dados!$A$3:$Z$26,MATCH(C$5,Dados!$A$2:$BC$2,0),FALSE),"")</f>
        <v/>
      </c>
      <c r="D94" s="36" t="str">
        <f ca="1">IFERROR(VLOOKUP(A94,Dados!$A$3:$Z$26,MATCH(D$5,Dados!$A$2:$BC$2,0),FALSE),"")</f>
        <v/>
      </c>
      <c r="E94" s="94"/>
    </row>
    <row r="95" spans="1:5" x14ac:dyDescent="0.25">
      <c r="A95" s="72" t="str">
        <f t="shared" ca="1" si="2"/>
        <v/>
      </c>
      <c r="B95" s="38" t="str">
        <f ca="1">IFERROR(VLOOKUP(A95,Dados!$A$3:$Z$26,MATCH(B$5,Dados!$A$2:$BC$2,0),FALSE),"")</f>
        <v/>
      </c>
      <c r="C95" s="38" t="str">
        <f ca="1">IFERROR(VLOOKUP(A95,Dados!$A$3:$Z$26,MATCH(C$5,Dados!$A$2:$BC$2,0),FALSE),"")</f>
        <v/>
      </c>
      <c r="D95" s="36" t="str">
        <f ca="1">IFERROR(VLOOKUP(A95,Dados!$A$3:$Z$26,MATCH(D$5,Dados!$A$2:$BC$2,0),FALSE),"")</f>
        <v/>
      </c>
      <c r="E95" s="94"/>
    </row>
    <row r="96" spans="1:5" x14ac:dyDescent="0.25">
      <c r="A96" s="72" t="str">
        <f t="shared" ca="1" si="2"/>
        <v/>
      </c>
      <c r="B96" s="38" t="str">
        <f ca="1">IFERROR(VLOOKUP(A96,Dados!$A$3:$Z$26,MATCH(B$5,Dados!$A$2:$BC$2,0),FALSE),"")</f>
        <v/>
      </c>
      <c r="C96" s="38" t="str">
        <f ca="1">IFERROR(VLOOKUP(A96,Dados!$A$3:$Z$26,MATCH(C$5,Dados!$A$2:$BC$2,0),FALSE),"")</f>
        <v/>
      </c>
      <c r="D96" s="36" t="str">
        <f ca="1">IFERROR(VLOOKUP(A96,Dados!$A$3:$Z$26,MATCH(D$5,Dados!$A$2:$BC$2,0),FALSE),"")</f>
        <v/>
      </c>
      <c r="E96" s="94"/>
    </row>
    <row r="97" spans="1:5" x14ac:dyDescent="0.25">
      <c r="A97" s="72" t="str">
        <f t="shared" ca="1" si="2"/>
        <v/>
      </c>
      <c r="B97" s="38" t="str">
        <f ca="1">IFERROR(VLOOKUP(A97,Dados!$A$3:$Z$26,MATCH(B$5,Dados!$A$2:$BC$2,0),FALSE),"")</f>
        <v/>
      </c>
      <c r="C97" s="38" t="str">
        <f ca="1">IFERROR(VLOOKUP(A97,Dados!$A$3:$Z$26,MATCH(C$5,Dados!$A$2:$BC$2,0),FALSE),"")</f>
        <v/>
      </c>
      <c r="D97" s="36" t="str">
        <f ca="1">IFERROR(VLOOKUP(A97,Dados!$A$3:$Z$26,MATCH(D$5,Dados!$A$2:$BC$2,0),FALSE),"")</f>
        <v/>
      </c>
      <c r="E97" s="94"/>
    </row>
    <row r="98" spans="1:5" x14ac:dyDescent="0.25">
      <c r="A98" s="72" t="str">
        <f t="shared" ca="1" si="2"/>
        <v/>
      </c>
      <c r="B98" s="38" t="str">
        <f ca="1">IFERROR(VLOOKUP(A98,Dados!$A$3:$Z$26,MATCH(B$5,Dados!$A$2:$BC$2,0),FALSE),"")</f>
        <v/>
      </c>
      <c r="C98" s="38" t="str">
        <f ca="1">IFERROR(VLOOKUP(A98,Dados!$A$3:$Z$26,MATCH(C$5,Dados!$A$2:$BC$2,0),FALSE),"")</f>
        <v/>
      </c>
      <c r="D98" s="36" t="str">
        <f ca="1">IFERROR(VLOOKUP(A98,Dados!$A$3:$Z$26,MATCH(D$5,Dados!$A$2:$BC$2,0),FALSE),"")</f>
        <v/>
      </c>
      <c r="E98" s="94"/>
    </row>
    <row r="99" spans="1:5" x14ac:dyDescent="0.25">
      <c r="A99" s="72" t="str">
        <f t="shared" ca="1" si="2"/>
        <v/>
      </c>
      <c r="B99" s="38" t="str">
        <f ca="1">IFERROR(VLOOKUP(A99,Dados!$A$3:$Z$26,MATCH(B$5,Dados!$A$2:$BC$2,0),FALSE),"")</f>
        <v/>
      </c>
      <c r="C99" s="38" t="str">
        <f ca="1">IFERROR(VLOOKUP(A99,Dados!$A$3:$Z$26,MATCH(C$5,Dados!$A$2:$BC$2,0),FALSE),"")</f>
        <v/>
      </c>
      <c r="D99" s="36" t="str">
        <f ca="1">IFERROR(VLOOKUP(A99,Dados!$A$3:$Z$26,MATCH(D$5,Dados!$A$2:$BC$2,0),FALSE),"")</f>
        <v/>
      </c>
      <c r="E99" s="94"/>
    </row>
    <row r="100" spans="1:5" x14ac:dyDescent="0.25">
      <c r="A100" s="72" t="str">
        <f t="shared" ca="1" si="2"/>
        <v/>
      </c>
      <c r="B100" s="38" t="str">
        <f ca="1">IFERROR(VLOOKUP(A100,Dados!$A$3:$Z$26,MATCH(B$5,Dados!$A$2:$BC$2,0),FALSE),"")</f>
        <v/>
      </c>
      <c r="C100" s="38" t="str">
        <f ca="1">IFERROR(VLOOKUP(A100,Dados!$A$3:$Z$26,MATCH(C$5,Dados!$A$2:$BC$2,0),FALSE),"")</f>
        <v/>
      </c>
      <c r="D100" s="36" t="str">
        <f ca="1">IFERROR(VLOOKUP(A100,Dados!$A$3:$Z$26,MATCH(D$5,Dados!$A$2:$BC$2,0),FALSE),"")</f>
        <v/>
      </c>
      <c r="E100" s="94"/>
    </row>
    <row r="101" spans="1:5" x14ac:dyDescent="0.25">
      <c r="A101" s="72" t="str">
        <f t="shared" ca="1" si="2"/>
        <v/>
      </c>
      <c r="B101" s="38" t="str">
        <f ca="1">IFERROR(VLOOKUP(A101,Dados!$A$3:$Z$26,MATCH(B$5,Dados!$A$2:$BC$2,0),FALSE),"")</f>
        <v/>
      </c>
      <c r="C101" s="38" t="str">
        <f ca="1">IFERROR(VLOOKUP(A101,Dados!$A$3:$Z$26,MATCH(C$5,Dados!$A$2:$BC$2,0),FALSE),"")</f>
        <v/>
      </c>
      <c r="D101" s="36" t="str">
        <f ca="1">IFERROR(VLOOKUP(A101,Dados!$A$3:$Z$26,MATCH(D$5,Dados!$A$2:$BC$2,0),FALSE),"")</f>
        <v/>
      </c>
      <c r="E101" s="94"/>
    </row>
    <row r="102" spans="1:5" x14ac:dyDescent="0.25">
      <c r="A102" s="72" t="str">
        <f t="shared" ca="1" si="2"/>
        <v/>
      </c>
      <c r="B102" s="38" t="str">
        <f ca="1">IFERROR(VLOOKUP(A102,Dados!$A$3:$Z$26,MATCH(B$5,Dados!$A$2:$BC$2,0),FALSE),"")</f>
        <v/>
      </c>
      <c r="C102" s="38" t="str">
        <f ca="1">IFERROR(VLOOKUP(A102,Dados!$A$3:$Z$26,MATCH(C$5,Dados!$A$2:$BC$2,0),FALSE),"")</f>
        <v/>
      </c>
      <c r="D102" s="36" t="str">
        <f ca="1">IFERROR(VLOOKUP(A102,Dados!$A$3:$Z$26,MATCH(D$5,Dados!$A$2:$BC$2,0),FALSE),"")</f>
        <v/>
      </c>
      <c r="E102" s="94"/>
    </row>
    <row r="103" spans="1:5" x14ac:dyDescent="0.25">
      <c r="A103" s="72" t="str">
        <f t="shared" ca="1" si="2"/>
        <v/>
      </c>
      <c r="B103" s="38" t="str">
        <f ca="1">IFERROR(VLOOKUP(A103,Dados!$A$3:$Z$26,MATCH(B$5,Dados!$A$2:$BC$2,0),FALSE),"")</f>
        <v/>
      </c>
      <c r="C103" s="38" t="str">
        <f ca="1">IFERROR(VLOOKUP(A103,Dados!$A$3:$Z$26,MATCH(C$5,Dados!$A$2:$BC$2,0),FALSE),"")</f>
        <v/>
      </c>
      <c r="D103" s="36" t="str">
        <f ca="1">IFERROR(VLOOKUP(A103,Dados!$A$3:$Z$26,MATCH(D$5,Dados!$A$2:$BC$2,0),FALSE),"")</f>
        <v/>
      </c>
      <c r="E103" s="94"/>
    </row>
    <row r="104" spans="1:5" ht="15.75" thickBot="1" x14ac:dyDescent="0.3">
      <c r="A104" s="72" t="str">
        <f t="shared" ca="1" si="2"/>
        <v/>
      </c>
      <c r="B104" s="38" t="str">
        <f ca="1">IFERROR(VLOOKUP(A104,Dados!$A$3:$Z$26,MATCH(B$5,Dados!$A$2:$BC$2,0),FALSE),"")</f>
        <v/>
      </c>
      <c r="C104" s="39" t="str">
        <f ca="1">IFERROR(VLOOKUP(A104,Dados!$A$3:$Z$26,MATCH(C$5,Dados!$A$2:$BC$2,0),FALSE),"")</f>
        <v/>
      </c>
      <c r="D104" s="36" t="str">
        <f ca="1">IFERROR(VLOOKUP(A104,Dados!$A$3:$Z$26,MATCH(D$5,Dados!$A$2:$BC$2,0),FALSE),"")</f>
        <v/>
      </c>
      <c r="E104" s="94"/>
    </row>
  </sheetData>
  <mergeCells count="2">
    <mergeCell ref="A1:D1"/>
    <mergeCell ref="F1:H1"/>
  </mergeCells>
  <pageMargins left="0.511811024" right="0.511811024" top="0.78740157499999996" bottom="0.78740157499999996" header="0.31496062000000002" footer="0.31496062000000002"/>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4"/>
  <sheetViews>
    <sheetView topLeftCell="A5" workbookViewId="0">
      <selection activeCell="A5" sqref="A5"/>
    </sheetView>
  </sheetViews>
  <sheetFormatPr defaultColWidth="9.140625" defaultRowHeight="15" x14ac:dyDescent="0.25"/>
  <cols>
    <col min="1" max="2" width="13" style="77" customWidth="1"/>
    <col min="3" max="4" width="13" style="78" customWidth="1"/>
    <col min="5" max="5" width="13" style="79" customWidth="1"/>
    <col min="6" max="6" width="6.5703125" style="96" customWidth="1"/>
    <col min="7" max="7" width="0" style="96" hidden="1" customWidth="1"/>
    <col min="8" max="12" width="15.140625" style="96" hidden="1" customWidth="1"/>
    <col min="13" max="26" width="9.140625" style="95"/>
    <col min="27" max="16384" width="9.140625" style="8"/>
  </cols>
  <sheetData>
    <row r="1" spans="1:24" ht="10.5" hidden="1" customHeight="1" thickBot="1" x14ac:dyDescent="0.3">
      <c r="A1" s="184" t="s">
        <v>31</v>
      </c>
      <c r="B1" s="185"/>
      <c r="C1" s="185"/>
      <c r="D1" s="185"/>
      <c r="E1" s="186"/>
      <c r="F1" s="94"/>
      <c r="G1" s="187" t="s">
        <v>32</v>
      </c>
      <c r="H1" s="188"/>
      <c r="I1" s="189"/>
      <c r="J1" s="94"/>
      <c r="K1" s="94"/>
      <c r="L1" s="95"/>
    </row>
    <row r="2" spans="1:24" ht="14.25" hidden="1" customHeight="1" x14ac:dyDescent="0.25">
      <c r="A2" s="77" t="s">
        <v>0</v>
      </c>
      <c r="B2" s="77" t="s">
        <v>60</v>
      </c>
      <c r="C2" s="78" t="s">
        <v>4</v>
      </c>
      <c r="D2" s="78" t="s">
        <v>5</v>
      </c>
      <c r="E2" s="79" t="s">
        <v>87</v>
      </c>
    </row>
    <row r="3" spans="1:24" ht="7.5" hidden="1" customHeight="1" x14ac:dyDescent="0.25">
      <c r="B3" s="77">
        <f ca="1">VLOOKUP(B$5,Parametros!$B$2:$E$100,3,FALSE)</f>
        <v>1996</v>
      </c>
      <c r="C3" s="78">
        <f ca="1">VLOOKUP(C$5,Parametros!$B$2:$E$100,3,FALSE)</f>
        <v>1991</v>
      </c>
      <c r="D3" s="78">
        <f ca="1">VLOOKUP(D$5,Parametros!$B$2:$E$100,3,FALSE)</f>
        <v>1991</v>
      </c>
      <c r="E3" s="78">
        <f ca="1">VLOOKUP(E$5,Parametros!$B$2:$E$100,3,FALSE)</f>
        <v>1996</v>
      </c>
    </row>
    <row r="4" spans="1:24" ht="13.5" hidden="1" customHeight="1" thickBot="1" x14ac:dyDescent="0.3">
      <c r="B4" s="77">
        <f ca="1">VLOOKUP(B$5,Parametros!$B$2:$E$100,4,FALSE)</f>
        <v>2014</v>
      </c>
      <c r="C4" s="78">
        <f ca="1">VLOOKUP(C$5,Parametros!$B$2:$E$100,4,FALSE)</f>
        <v>2014</v>
      </c>
      <c r="D4" s="78">
        <f ca="1">VLOOKUP(D$5,Parametros!$B$2:$E$100,4,FALSE)</f>
        <v>2014</v>
      </c>
      <c r="E4" s="78">
        <f ca="1">VLOOKUP(E$5,Parametros!$B$2:$E$100,4,FALSE)</f>
        <v>2014</v>
      </c>
    </row>
    <row r="5" spans="1:24" x14ac:dyDescent="0.25">
      <c r="A5" s="25" t="s">
        <v>0</v>
      </c>
      <c r="B5" s="26" t="s">
        <v>60</v>
      </c>
      <c r="C5" s="37" t="s">
        <v>4</v>
      </c>
      <c r="D5" s="37" t="s">
        <v>5</v>
      </c>
      <c r="E5" s="35" t="s">
        <v>65</v>
      </c>
      <c r="F5" s="97"/>
      <c r="G5" s="98" t="s">
        <v>36</v>
      </c>
      <c r="H5" s="99" t="str">
        <f>"'ge'!"</f>
        <v>'ge'!</v>
      </c>
      <c r="I5" s="99"/>
      <c r="J5" s="99"/>
      <c r="K5" s="99"/>
      <c r="L5" s="100"/>
    </row>
    <row r="6" spans="1:24" x14ac:dyDescent="0.25">
      <c r="A6" s="72">
        <v>1996</v>
      </c>
      <c r="B6" s="70" t="str">
        <f>IFERROR(VLOOKUP(A6,Dados!$A$3:$Z$26,MATCH(B$5,Dados!$A$2:$BC$2,0),FALSE),"")</f>
        <v>91/96</v>
      </c>
      <c r="C6" s="38">
        <f>IFERROR(VLOOKUP(A6-(Manual!$B$1)+1,Dados!$A$3:$Z$26,MATCH(C$5,Dados!$A$2:$BC$2,0),FALSE),"")</f>
        <v>7667</v>
      </c>
      <c r="D6" s="38">
        <f>IFERROR(VLOOKUP(A6,Dados!$A$3:$Z$100,MATCH(D$5,Dados!$A$2:$BC$2,0),FALSE),"")</f>
        <v>7194</v>
      </c>
      <c r="E6" s="36">
        <f t="shared" ref="E6:E24" si="0">100%-(D6/C6)</f>
        <v>6.1692969870875136E-2</v>
      </c>
      <c r="F6" s="94"/>
      <c r="G6" s="101" t="s">
        <v>33</v>
      </c>
      <c r="H6" s="94" t="str">
        <f>ADDRESS(ROW(A6),COLUMN(A6))</f>
        <v>$A$6</v>
      </c>
      <c r="I6" s="94" t="str">
        <f>ADDRESS(ROW(B6),COLUMN(B6))</f>
        <v>$B$6</v>
      </c>
      <c r="J6" s="94" t="str">
        <f>ADDRESS(ROW(C6),COLUMN(C6))</f>
        <v>$C$6</v>
      </c>
      <c r="K6" s="94" t="str">
        <f>ADDRESS(ROW(D6),COLUMN(D6))</f>
        <v>$D$6</v>
      </c>
      <c r="L6" s="94" t="str">
        <f>ADDRESS(ROW(E6),COLUMN(E6))</f>
        <v>$E$6</v>
      </c>
      <c r="M6" s="190" t="s">
        <v>181</v>
      </c>
      <c r="N6" s="190"/>
      <c r="O6" s="190"/>
      <c r="P6" s="190"/>
      <c r="Q6" s="190"/>
      <c r="R6" s="190"/>
      <c r="S6" s="190"/>
      <c r="T6" s="190"/>
      <c r="U6" s="190"/>
      <c r="V6" s="190"/>
      <c r="W6" s="190"/>
      <c r="X6" s="190"/>
    </row>
    <row r="7" spans="1:24" x14ac:dyDescent="0.25">
      <c r="A7" s="72">
        <f t="shared" ref="A7:A38" ca="1" si="1">IFERROR(IF((A6+1)&gt;MIN($B$4:$D$4),"",(A6+1)),"")</f>
        <v>1997</v>
      </c>
      <c r="B7" s="70" t="str">
        <f ca="1">IFERROR(VLOOKUP(A7,Dados!$A$3:$Z$26,MATCH(B$5,Dados!$A$2:$BC$2,0),FALSE),"")</f>
        <v>92/97</v>
      </c>
      <c r="C7" s="38">
        <f ca="1">IFERROR(VLOOKUP(A7-(Manual!$B$1)+1,Dados!$A$3:$Z$26,MATCH(C$5,Dados!$A$2:$BC$2,0),FALSE),"")</f>
        <v>7875</v>
      </c>
      <c r="D7" s="38">
        <f>Dados!L9</f>
        <v>7347</v>
      </c>
      <c r="E7" s="36">
        <f t="shared" ca="1" si="0"/>
        <v>6.7047619047619023E-2</v>
      </c>
      <c r="F7" s="94"/>
      <c r="G7" s="101" t="s">
        <v>34</v>
      </c>
      <c r="H7" s="94" t="str">
        <f ca="1">ADDRESS(MATCH(MIN($B$4:$D$4),$A$6:$A$104,0)+5,1)</f>
        <v>$A$24</v>
      </c>
      <c r="I7" s="94" t="str">
        <f ca="1">ADDRESS(MATCH(MIN($B$4:$D$4),$A$6:$A$104,0)+5,2)</f>
        <v>$B$24</v>
      </c>
      <c r="J7" s="94" t="str">
        <f ca="1">ADDRESS(MATCH(MIN($B$4:$D$4),$A$6:$A$104,0)+5,3)</f>
        <v>$C$24</v>
      </c>
      <c r="K7" s="94" t="str">
        <f ca="1">ADDRESS(MATCH(MIN($B$4:$D$4),$A$6:$A$104,0)+5,4)</f>
        <v>$D$24</v>
      </c>
      <c r="L7" s="94" t="str">
        <f ca="1">ADDRESS(MATCH(MIN($B$4:$D$4),$A$6:$A$104,0)+5,5)</f>
        <v>$E$24</v>
      </c>
      <c r="M7" s="190"/>
      <c r="N7" s="190"/>
      <c r="O7" s="190"/>
      <c r="P7" s="190"/>
      <c r="Q7" s="190"/>
      <c r="R7" s="190"/>
      <c r="S7" s="190"/>
      <c r="T7" s="190"/>
      <c r="U7" s="190"/>
      <c r="V7" s="190"/>
      <c r="W7" s="190"/>
      <c r="X7" s="190"/>
    </row>
    <row r="8" spans="1:24" x14ac:dyDescent="0.25">
      <c r="A8" s="72">
        <f t="shared" ca="1" si="1"/>
        <v>1998</v>
      </c>
      <c r="B8" s="70" t="str">
        <f ca="1">IFERROR(VLOOKUP(A8,Dados!$A$3:$Z$26,MATCH(B$5,Dados!$A$2:$BC$2,0),FALSE),"")</f>
        <v>93/98</v>
      </c>
      <c r="C8" s="38">
        <f ca="1">IFERROR(VLOOKUP(A8-(Manual!$B$1)+1,Dados!$A$3:$Z$26,MATCH(C$5,Dados!$A$2:$BC$2,0),FALSE),"")</f>
        <v>7683</v>
      </c>
      <c r="D8" s="38">
        <f>Dados!L10</f>
        <v>7705</v>
      </c>
      <c r="E8" s="36">
        <f t="shared" ca="1" si="0"/>
        <v>-2.863464792398851E-3</v>
      </c>
      <c r="F8" s="94"/>
      <c r="G8" s="101" t="s">
        <v>35</v>
      </c>
      <c r="H8" s="94" t="str">
        <f ca="1">$H$5&amp;H6&amp;":"&amp;H7</f>
        <v>'ge'!$A$6:$A$24</v>
      </c>
      <c r="I8" s="94" t="str">
        <f t="shared" ref="I8:L8" ca="1" si="2">$H$5&amp;I6&amp;":"&amp;I7</f>
        <v>'ge'!$B$6:$B$24</v>
      </c>
      <c r="J8" s="94" t="str">
        <f t="shared" ca="1" si="2"/>
        <v>'ge'!$C$6:$C$24</v>
      </c>
      <c r="K8" s="94" t="str">
        <f t="shared" ref="K8" ca="1" si="3">$H$5&amp;K6&amp;":"&amp;K7</f>
        <v>'ge'!$D$6:$D$24</v>
      </c>
      <c r="L8" s="102" t="str">
        <f t="shared" ca="1" si="2"/>
        <v>'ge'!$E$6:$E$24</v>
      </c>
    </row>
    <row r="9" spans="1:24" ht="15.75" thickBot="1" x14ac:dyDescent="0.3">
      <c r="A9" s="72">
        <f t="shared" ca="1" si="1"/>
        <v>1999</v>
      </c>
      <c r="B9" s="70" t="str">
        <f ca="1">IFERROR(VLOOKUP(A9,Dados!$A$3:$Z$26,MATCH(B$5,Dados!$A$2:$BC$2,0),FALSE),"")</f>
        <v>94/99</v>
      </c>
      <c r="C9" s="38">
        <f ca="1">IFERROR(VLOOKUP(A9-(Manual!$B$1)+1,Dados!$A$3:$Z$26,MATCH(C$5,Dados!$A$2:$BC$2,0),FALSE),"")</f>
        <v>7820</v>
      </c>
      <c r="D9" s="38">
        <f>Dados!L11</f>
        <v>7616</v>
      </c>
      <c r="E9" s="36">
        <f t="shared" ca="1" si="0"/>
        <v>2.6086956521739091E-2</v>
      </c>
      <c r="F9" s="94"/>
      <c r="G9" s="103" t="s">
        <v>37</v>
      </c>
      <c r="H9" s="104" t="s">
        <v>66</v>
      </c>
      <c r="I9" s="104" t="s">
        <v>67</v>
      </c>
      <c r="J9" s="104" t="s">
        <v>68</v>
      </c>
      <c r="K9" s="104" t="s">
        <v>69</v>
      </c>
      <c r="L9" s="105" t="s">
        <v>70</v>
      </c>
    </row>
    <row r="10" spans="1:24" x14ac:dyDescent="0.25">
      <c r="A10" s="72">
        <f t="shared" ca="1" si="1"/>
        <v>2000</v>
      </c>
      <c r="B10" s="70" t="str">
        <f ca="1">IFERROR(VLOOKUP(A10,Dados!$A$3:$Z$26,MATCH(B$5,Dados!$A$2:$BC$2,0),FALSE),"")</f>
        <v>95/00</v>
      </c>
      <c r="C10" s="38">
        <f ca="1">IFERROR(VLOOKUP(A10-(Manual!$B$1)+1,Dados!$A$3:$Z$26,MATCH(C$5,Dados!$A$2:$BC$2,0),FALSE),"")</f>
        <v>7888</v>
      </c>
      <c r="D10" s="38">
        <f>Dados!L12</f>
        <v>7758</v>
      </c>
      <c r="E10" s="36">
        <f t="shared" ca="1" si="0"/>
        <v>1.6480730223123685E-2</v>
      </c>
      <c r="F10" s="94"/>
    </row>
    <row r="11" spans="1:24" x14ac:dyDescent="0.25">
      <c r="A11" s="72">
        <f t="shared" ca="1" si="1"/>
        <v>2001</v>
      </c>
      <c r="B11" s="70" t="str">
        <f ca="1">IFERROR(VLOOKUP(A11,Dados!$A$3:$Z$26,MATCH(B$5,Dados!$A$2:$BC$2,0),FALSE),"")</f>
        <v>96/01</v>
      </c>
      <c r="C11" s="38">
        <f ca="1">IFERROR(VLOOKUP(A11-(Manual!$B$1)+1,Dados!$A$3:$Z$26,MATCH(C$5,Dados!$A$2:$BC$2,0),FALSE),"")</f>
        <v>7845</v>
      </c>
      <c r="D11" s="38">
        <f>Dados!L13</f>
        <v>8363</v>
      </c>
      <c r="E11" s="36">
        <f t="shared" ca="1" si="0"/>
        <v>-6.6029318036966211E-2</v>
      </c>
      <c r="F11" s="94"/>
    </row>
    <row r="12" spans="1:24" x14ac:dyDescent="0.25">
      <c r="A12" s="72">
        <f t="shared" ca="1" si="1"/>
        <v>2002</v>
      </c>
      <c r="B12" s="70" t="str">
        <f ca="1">IFERROR(VLOOKUP(A12,Dados!$A$3:$Z$26,MATCH(B$5,Dados!$A$2:$BC$2,0),FALSE),"")</f>
        <v>97/02</v>
      </c>
      <c r="C12" s="38">
        <f ca="1">IFERROR(VLOOKUP(A12-(Manual!$B$1)+1,Dados!$A$3:$Z$26,MATCH(C$5,Dados!$A$2:$BC$2,0),FALSE),"")</f>
        <v>8764</v>
      </c>
      <c r="D12" s="38">
        <f>Dados!L14</f>
        <v>8498</v>
      </c>
      <c r="E12" s="36">
        <f t="shared" ca="1" si="0"/>
        <v>3.0351437699680517E-2</v>
      </c>
      <c r="F12" s="94"/>
      <c r="O12" s="106"/>
      <c r="P12" s="96"/>
      <c r="Q12" s="96"/>
    </row>
    <row r="13" spans="1:24" x14ac:dyDescent="0.25">
      <c r="A13" s="72">
        <f t="shared" ca="1" si="1"/>
        <v>2003</v>
      </c>
      <c r="B13" s="70" t="str">
        <f ca="1">IFERROR(VLOOKUP(A13,Dados!$A$3:$Z$26,MATCH(B$5,Dados!$A$2:$BC$2,0),FALSE),"")</f>
        <v>98/03</v>
      </c>
      <c r="C13" s="38">
        <f ca="1">IFERROR(VLOOKUP(A13-(Manual!$B$1)+1,Dados!$A$3:$Z$26,MATCH(C$5,Dados!$A$2:$BC$2,0),FALSE),"")</f>
        <v>9566</v>
      </c>
      <c r="D13" s="38">
        <f>Dados!L15</f>
        <v>9113</v>
      </c>
      <c r="E13" s="36">
        <f t="shared" ca="1" si="0"/>
        <v>4.7355216391386179E-2</v>
      </c>
      <c r="F13" s="94"/>
    </row>
    <row r="14" spans="1:24" x14ac:dyDescent="0.25">
      <c r="A14" s="72">
        <f t="shared" ca="1" si="1"/>
        <v>2004</v>
      </c>
      <c r="B14" s="70" t="str">
        <f ca="1">IFERROR(VLOOKUP(A14,Dados!$A$3:$Z$26,MATCH(B$5,Dados!$A$2:$BC$2,0),FALSE),"")</f>
        <v>99/04</v>
      </c>
      <c r="C14" s="38">
        <f ca="1">IFERROR(VLOOKUP(A14-(Manual!$B$1)+1,Dados!$A$3:$Z$26,MATCH(C$5,Dados!$A$2:$BC$2,0),FALSE),"")</f>
        <v>9500</v>
      </c>
      <c r="D14" s="38">
        <f>Dados!L16</f>
        <v>9339</v>
      </c>
      <c r="E14" s="36">
        <f t="shared" ca="1" si="0"/>
        <v>1.69473684210526E-2</v>
      </c>
      <c r="F14" s="94"/>
    </row>
    <row r="15" spans="1:24" x14ac:dyDescent="0.25">
      <c r="A15" s="72">
        <f t="shared" ca="1" si="1"/>
        <v>2005</v>
      </c>
      <c r="B15" s="70" t="str">
        <f ca="1">IFERROR(VLOOKUP(A15,Dados!$A$3:$Z$26,MATCH(B$5,Dados!$A$2:$BC$2,0),FALSE),"")</f>
        <v>00/05</v>
      </c>
      <c r="C15" s="38">
        <f ca="1">IFERROR(VLOOKUP(A15-(Manual!$B$1)+1,Dados!$A$3:$Z$26,MATCH(C$5,Dados!$A$2:$BC$2,0),FALSE),"")</f>
        <v>9820</v>
      </c>
      <c r="D15" s="38">
        <f>Dados!L17</f>
        <v>10004</v>
      </c>
      <c r="E15" s="36">
        <f t="shared" ca="1" si="0"/>
        <v>-1.8737270875763823E-2</v>
      </c>
      <c r="F15" s="94"/>
    </row>
    <row r="16" spans="1:24" x14ac:dyDescent="0.25">
      <c r="A16" s="72">
        <f t="shared" ca="1" si="1"/>
        <v>2006</v>
      </c>
      <c r="B16" s="70" t="str">
        <f ca="1">IFERROR(VLOOKUP(A16,Dados!$A$3:$Z$26,MATCH(B$5,Dados!$A$2:$BC$2,0),FALSE),"")</f>
        <v>01/06</v>
      </c>
      <c r="C16" s="38">
        <f ca="1">IFERROR(VLOOKUP(A16-(Manual!$B$1)+1,Dados!$A$3:$Z$26,MATCH(C$5,Dados!$A$2:$BC$2,0),FALSE),"")</f>
        <v>10313</v>
      </c>
      <c r="D16" s="38">
        <f>Dados!L18</f>
        <v>10381</v>
      </c>
      <c r="E16" s="36">
        <f t="shared" ca="1" si="0"/>
        <v>-6.5936197032872013E-3</v>
      </c>
      <c r="F16" s="94"/>
    </row>
    <row r="17" spans="1:24" x14ac:dyDescent="0.25">
      <c r="A17" s="72">
        <f t="shared" ca="1" si="1"/>
        <v>2007</v>
      </c>
      <c r="B17" s="70" t="str">
        <f ca="1">IFERROR(VLOOKUP(A17,Dados!$A$3:$Z$26,MATCH(B$5,Dados!$A$2:$BC$2,0),FALSE),"")</f>
        <v>02/07</v>
      </c>
      <c r="C17" s="38">
        <f ca="1">IFERROR(VLOOKUP(A17-(Manual!$B$1)+1,Dados!$A$3:$Z$26,MATCH(C$5,Dados!$A$2:$BC$2,0),FALSE),"")</f>
        <v>10830</v>
      </c>
      <c r="D17" s="38">
        <f>Dados!L19</f>
        <v>10133</v>
      </c>
      <c r="E17" s="36">
        <f t="shared" ca="1" si="0"/>
        <v>6.4358264081255778E-2</v>
      </c>
      <c r="F17" s="94"/>
    </row>
    <row r="18" spans="1:24" x14ac:dyDescent="0.25">
      <c r="A18" s="72">
        <f t="shared" ca="1" si="1"/>
        <v>2008</v>
      </c>
      <c r="B18" s="70" t="str">
        <f ca="1">IFERROR(VLOOKUP(A18,Dados!$A$3:$Z$26,MATCH(B$5,Dados!$A$2:$BC$2,0),FALSE),"")</f>
        <v>03/08</v>
      </c>
      <c r="C18" s="38">
        <f ca="1">IFERROR(VLOOKUP(A18-(Manual!$B$1)+1,Dados!$A$3:$Z$26,MATCH(C$5,Dados!$A$2:$BC$2,0),FALSE),"")</f>
        <v>11898</v>
      </c>
      <c r="D18" s="38">
        <f>Dados!L20</f>
        <v>10825</v>
      </c>
      <c r="E18" s="36">
        <f t="shared" ca="1" si="0"/>
        <v>9.0183224071272439E-2</v>
      </c>
      <c r="F18" s="94"/>
    </row>
    <row r="19" spans="1:24" x14ac:dyDescent="0.25">
      <c r="A19" s="72">
        <f t="shared" ca="1" si="1"/>
        <v>2009</v>
      </c>
      <c r="B19" s="70" t="str">
        <f ca="1">IFERROR(VLOOKUP(A19,Dados!$A$3:$Z$26,MATCH(B$5,Dados!$A$2:$BC$2,0),FALSE),"")</f>
        <v>04/09</v>
      </c>
      <c r="C19" s="38">
        <f ca="1">IFERROR(VLOOKUP(A19-(Manual!$B$1)+1,Dados!$A$3:$Z$26,MATCH(C$5,Dados!$A$2:$BC$2,0),FALSE),"")</f>
        <v>12894</v>
      </c>
      <c r="D19" s="38">
        <f>Dados!L21</f>
        <v>11881</v>
      </c>
      <c r="E19" s="36">
        <f t="shared" ca="1" si="0"/>
        <v>7.8563673026213698E-2</v>
      </c>
      <c r="F19" s="94"/>
    </row>
    <row r="20" spans="1:24" x14ac:dyDescent="0.25">
      <c r="A20" s="72">
        <f t="shared" ca="1" si="1"/>
        <v>2010</v>
      </c>
      <c r="B20" s="70" t="str">
        <f ca="1">IFERROR(VLOOKUP(A20,Dados!$A$3:$Z$26,MATCH(B$5,Dados!$A$2:$BC$2,0),FALSE),"")</f>
        <v>05/10</v>
      </c>
      <c r="C20" s="38">
        <f ca="1">IFERROR(VLOOKUP(A20-(Manual!$B$1)+1,Dados!$A$3:$Z$26,MATCH(C$5,Dados!$A$2:$BC$2,0),FALSE),"")</f>
        <v>14283</v>
      </c>
      <c r="D20" s="38">
        <f>Dados!L22</f>
        <v>12982</v>
      </c>
      <c r="E20" s="36">
        <f t="shared" ca="1" si="0"/>
        <v>9.1087306588251815E-2</v>
      </c>
      <c r="F20" s="94"/>
    </row>
    <row r="21" spans="1:24" x14ac:dyDescent="0.25">
      <c r="A21" s="72">
        <f t="shared" ca="1" si="1"/>
        <v>2011</v>
      </c>
      <c r="B21" s="70" t="str">
        <f ca="1">IFERROR(VLOOKUP(A21,Dados!$A$3:$Z$26,MATCH(B$5,Dados!$A$2:$BC$2,0),FALSE),"")</f>
        <v>06/11</v>
      </c>
      <c r="C21" s="38">
        <f ca="1">IFERROR(VLOOKUP(A21-(Manual!$B$1)+1,Dados!$A$3:$Z$26,MATCH(C$5,Dados!$A$2:$BC$2,0),FALSE),"")</f>
        <v>15424</v>
      </c>
      <c r="D21" s="38">
        <f>Dados!L23</f>
        <v>14634</v>
      </c>
      <c r="E21" s="36">
        <f t="shared" ca="1" si="0"/>
        <v>5.1218879668049833E-2</v>
      </c>
      <c r="F21" s="94"/>
    </row>
    <row r="22" spans="1:24" x14ac:dyDescent="0.25">
      <c r="A22" s="72">
        <f t="shared" ca="1" si="1"/>
        <v>2012</v>
      </c>
      <c r="B22" s="70" t="str">
        <f ca="1">IFERROR(VLOOKUP(A22,Dados!$A$3:$Z$26,MATCH(B$5,Dados!$A$2:$BC$2,0),FALSE),"")</f>
        <v>07/12</v>
      </c>
      <c r="C22" s="38">
        <f ca="1">IFERROR(VLOOKUP(A22-(Manual!$B$1)+1,Dados!$A$3:$Z$26,MATCH(C$5,Dados!$A$2:$BC$2,0),FALSE),"")</f>
        <v>16267</v>
      </c>
      <c r="D22" s="38">
        <f>Dados!L24</f>
        <v>16354</v>
      </c>
      <c r="E22" s="36">
        <f t="shared" ca="1" si="0"/>
        <v>-5.3482510604290212E-3</v>
      </c>
      <c r="F22" s="94"/>
    </row>
    <row r="23" spans="1:24" x14ac:dyDescent="0.25">
      <c r="A23" s="72">
        <f t="shared" ca="1" si="1"/>
        <v>2013</v>
      </c>
      <c r="B23" s="70" t="str">
        <f ca="1">IFERROR(VLOOKUP(A23,Dados!$A$3:$Z$26,MATCH(B$5,Dados!$A$2:$BC$2,0),FALSE),"")</f>
        <v>08/13</v>
      </c>
      <c r="C23" s="38">
        <f ca="1">IFERROR(VLOOKUP(A23-(Manual!$B$1)+1,Dados!$A$3:$Z$26,MATCH(C$5,Dados!$A$2:$BC$2,0),FALSE),"")</f>
        <v>17298</v>
      </c>
      <c r="D23" s="38">
        <f>Dados!L25</f>
        <v>16495</v>
      </c>
      <c r="E23" s="36">
        <f t="shared" ca="1" si="0"/>
        <v>4.6421551624465263E-2</v>
      </c>
      <c r="F23" s="94"/>
    </row>
    <row r="24" spans="1:24" x14ac:dyDescent="0.25">
      <c r="A24" s="72">
        <f t="shared" ca="1" si="1"/>
        <v>2014</v>
      </c>
      <c r="B24" s="70" t="str">
        <f ca="1">IFERROR(VLOOKUP(A24,Dados!$A$3:$Z$26,MATCH(B$5,Dados!$A$2:$BC$2,0),FALSE),"")</f>
        <v>09/14</v>
      </c>
      <c r="C24" s="38">
        <f ca="1">IFERROR(VLOOKUP(A24-(Manual!$B$1)+1,Dados!$A$3:$Z$26,MATCH(C$5,Dados!$A$2:$BC$2,0),FALSE),"")</f>
        <v>17339</v>
      </c>
      <c r="D24" s="38">
        <f>Dados!L26</f>
        <v>16110</v>
      </c>
      <c r="E24" s="36">
        <f t="shared" ca="1" si="0"/>
        <v>7.088067362592998E-2</v>
      </c>
      <c r="F24" s="94"/>
    </row>
    <row r="25" spans="1:24" x14ac:dyDescent="0.25">
      <c r="A25" s="72" t="str">
        <f t="shared" ca="1" si="1"/>
        <v/>
      </c>
      <c r="B25" s="20" t="str">
        <f ca="1">IFERROR(VLOOKUP(A25,Dados!$A$3:$Z$26,MATCH(B$5,Dados!$A$2:$BC$2,0),FALSE),"")</f>
        <v/>
      </c>
      <c r="C25" s="38" t="str">
        <f ca="1">IFERROR(VLOOKUP(A25-(Manual!$B$1)+1,Dados!$A$3:$Z$26,MATCH(C$5,Dados!$A$2:$BC$2,0),FALSE),"")</f>
        <v/>
      </c>
      <c r="D25" s="38"/>
      <c r="E25" s="36"/>
      <c r="F25" s="94"/>
    </row>
    <row r="26" spans="1:24" x14ac:dyDescent="0.25">
      <c r="A26" s="72" t="str">
        <f t="shared" ca="1" si="1"/>
        <v/>
      </c>
      <c r="B26" s="20" t="str">
        <f ca="1">IFERROR(VLOOKUP(A26,Dados!$A$3:$Z$26,MATCH(B$5,Dados!$A$2:$BC$2,0),FALSE),"")</f>
        <v/>
      </c>
      <c r="C26" s="38" t="str">
        <f ca="1">IFERROR(VLOOKUP(A26-(Manual!$B$1)+1,Dados!$A$3:$Z$26,MATCH(C$5,Dados!$A$2:$BC$2,0),FALSE),"")</f>
        <v/>
      </c>
      <c r="D26" s="38" t="str">
        <f ca="1">IFERROR(VLOOKUP(A26,Dados!$A$3:$Z$26,MATCH(D$5,Dados!$A$2:$BC$2,0),FALSE),"")</f>
        <v/>
      </c>
      <c r="E26" s="36" t="str">
        <f t="shared" ref="E26:E70" ca="1" si="4" xml:space="preserve"> IF(AND(C26&lt;&gt;"",D26&lt;&gt;""),IF( ((C26/D26) - 1) &lt; 0, 0, (C26/D26) - 1),"")</f>
        <v/>
      </c>
      <c r="F26" s="94"/>
    </row>
    <row r="27" spans="1:24" x14ac:dyDescent="0.25">
      <c r="A27" s="72" t="str">
        <f t="shared" ca="1" si="1"/>
        <v/>
      </c>
      <c r="B27" s="20" t="str">
        <f ca="1">IFERROR(VLOOKUP(A27,Dados!$A$3:$Z$26,MATCH(B$5,Dados!$A$2:$BC$2,0),FALSE),"")</f>
        <v/>
      </c>
      <c r="C27" s="38" t="str">
        <f ca="1">IFERROR(VLOOKUP(A27-(Manual!$B$1)+1,Dados!$A$3:$Z$26,MATCH(C$5,Dados!$A$2:$BC$2,0),FALSE),"")</f>
        <v/>
      </c>
      <c r="D27" s="38" t="str">
        <f ca="1">IFERROR(VLOOKUP(A27,Dados!$A$3:$Z$26,MATCH(D$5,Dados!$A$2:$BC$2,0),FALSE),"")</f>
        <v/>
      </c>
      <c r="E27" s="36" t="str">
        <f t="shared" ca="1" si="4"/>
        <v/>
      </c>
      <c r="F27" s="94"/>
    </row>
    <row r="28" spans="1:24" x14ac:dyDescent="0.25">
      <c r="A28" s="72" t="str">
        <f t="shared" ca="1" si="1"/>
        <v/>
      </c>
      <c r="B28" s="20" t="str">
        <f ca="1">IFERROR(VLOOKUP(A28,Dados!$A$3:$Z$26,MATCH(B$5,Dados!$A$2:$BC$2,0),FALSE),"")</f>
        <v/>
      </c>
      <c r="C28" s="38" t="str">
        <f ca="1">IFERROR(VLOOKUP(A28-(Manual!$B$1)+1,Dados!$A$3:$Z$26,MATCH(C$5,Dados!$A$2:$BC$2,0),FALSE),"")</f>
        <v/>
      </c>
      <c r="D28" s="38" t="str">
        <f ca="1">IFERROR(VLOOKUP(A28,Dados!$A$3:$Z$26,MATCH(D$5,Dados!$A$2:$BC$2,0),FALSE),"")</f>
        <v/>
      </c>
      <c r="E28" s="36" t="str">
        <f t="shared" ca="1" si="4"/>
        <v/>
      </c>
      <c r="F28" s="94"/>
    </row>
    <row r="29" spans="1:24" x14ac:dyDescent="0.25">
      <c r="A29" s="72" t="str">
        <f t="shared" ca="1" si="1"/>
        <v/>
      </c>
      <c r="B29" s="20" t="str">
        <f ca="1">IFERROR(VLOOKUP(A29,Dados!$A$3:$Z$26,MATCH(B$5,Dados!$A$2:$BC$2,0),FALSE),"")</f>
        <v/>
      </c>
      <c r="C29" s="38" t="str">
        <f ca="1">IFERROR(VLOOKUP(A29-(Manual!$B$1)+1,Dados!$A$3:$Z$26,MATCH(C$5,Dados!$A$2:$BC$2,0),FALSE),"")</f>
        <v/>
      </c>
      <c r="D29" s="38" t="str">
        <f ca="1">IFERROR(VLOOKUP(A29,Dados!$A$3:$Z$26,MATCH(D$5,Dados!$A$2:$BC$2,0),FALSE),"")</f>
        <v/>
      </c>
      <c r="E29" s="36" t="str">
        <f t="shared" ca="1" si="4"/>
        <v/>
      </c>
      <c r="F29" s="94"/>
    </row>
    <row r="30" spans="1:24" x14ac:dyDescent="0.25">
      <c r="A30" s="72" t="str">
        <f t="shared" ca="1" si="1"/>
        <v/>
      </c>
      <c r="B30" s="20" t="str">
        <f ca="1">IFERROR(VLOOKUP(A30,Dados!$A$3:$Z$26,MATCH(B$5,Dados!$A$2:$BC$2,0),FALSE),"")</f>
        <v/>
      </c>
      <c r="C30" s="38" t="str">
        <f ca="1">IFERROR(VLOOKUP(A30-(Manual!$B$1)+1,Dados!$A$3:$Z$26,MATCH(C$5,Dados!$A$2:$BC$2,0),FALSE),"")</f>
        <v/>
      </c>
      <c r="D30" s="38" t="str">
        <f ca="1">IFERROR(VLOOKUP(A30,Dados!$A$3:$Z$26,MATCH(D$5,Dados!$A$2:$BC$2,0),FALSE),"")</f>
        <v/>
      </c>
      <c r="E30" s="36" t="str">
        <f t="shared" ca="1" si="4"/>
        <v/>
      </c>
      <c r="F30" s="94"/>
    </row>
    <row r="31" spans="1:24" x14ac:dyDescent="0.25">
      <c r="A31" s="72" t="str">
        <f t="shared" ca="1" si="1"/>
        <v/>
      </c>
      <c r="B31" s="20" t="str">
        <f ca="1">IFERROR(VLOOKUP(A31,Dados!$A$3:$Z$26,MATCH(B$5,Dados!$A$2:$BC$2,0),FALSE),"")</f>
        <v/>
      </c>
      <c r="C31" s="38" t="str">
        <f ca="1">IFERROR(VLOOKUP(A31-(Manual!$B$1)+1,Dados!$A$3:$Z$26,MATCH(C$5,Dados!$A$2:$BC$2,0),FALSE),"")</f>
        <v/>
      </c>
      <c r="D31" s="38" t="str">
        <f ca="1">IFERROR(VLOOKUP(A31,Dados!$A$3:$Z$26,MATCH(D$5,Dados!$A$2:$BC$2,0),FALSE),"")</f>
        <v/>
      </c>
      <c r="E31" s="36" t="str">
        <f t="shared" ca="1" si="4"/>
        <v/>
      </c>
      <c r="F31" s="94"/>
    </row>
    <row r="32" spans="1:24" ht="15" customHeight="1" x14ac:dyDescent="0.25">
      <c r="A32" s="72" t="str">
        <f t="shared" ca="1" si="1"/>
        <v/>
      </c>
      <c r="B32" s="20" t="str">
        <f ca="1">IFERROR(VLOOKUP(A32,Dados!$A$3:$Z$26,MATCH(B$5,Dados!$A$2:$BC$2,0),FALSE),"")</f>
        <v/>
      </c>
      <c r="C32" s="38" t="str">
        <f ca="1">IFERROR(VLOOKUP(A32-(Manual!$B$1)+1,Dados!$A$3:$Z$26,MATCH(C$5,Dados!$A$2:$BC$2,0),FALSE),"")</f>
        <v/>
      </c>
      <c r="D32" s="38" t="str">
        <f ca="1">IFERROR(VLOOKUP(A32,Dados!$A$3:$Z$26,MATCH(D$5,Dados!$A$2:$BC$2,0),FALSE),"")</f>
        <v/>
      </c>
      <c r="E32" s="36" t="str">
        <f t="shared" ca="1" si="4"/>
        <v/>
      </c>
      <c r="F32" s="94"/>
      <c r="M32" s="108" t="s">
        <v>157</v>
      </c>
      <c r="N32" s="109"/>
      <c r="O32" s="109"/>
      <c r="P32" s="109"/>
      <c r="Q32" s="109"/>
      <c r="R32" s="109"/>
      <c r="S32" s="109"/>
      <c r="T32" s="109"/>
      <c r="U32" s="109"/>
      <c r="V32" s="109"/>
      <c r="W32" s="109"/>
      <c r="X32" s="109"/>
    </row>
    <row r="33" spans="1:24" x14ac:dyDescent="0.25">
      <c r="A33" s="72" t="str">
        <f t="shared" ca="1" si="1"/>
        <v/>
      </c>
      <c r="B33" s="20" t="str">
        <f ca="1">IFERROR(VLOOKUP(A33,Dados!$A$3:$Z$26,MATCH(B$5,Dados!$A$2:$BC$2,0),FALSE),"")</f>
        <v/>
      </c>
      <c r="C33" s="38" t="str">
        <f ca="1">IFERROR(VLOOKUP(A33-(Manual!$B$1)+1,Dados!$A$3:$Z$26,MATCH(C$5,Dados!$A$2:$BC$2,0),FALSE),"")</f>
        <v/>
      </c>
      <c r="D33" s="38" t="str">
        <f ca="1">IFERROR(VLOOKUP(A33,Dados!$A$3:$Z$26,MATCH(D$5,Dados!$A$2:$BC$2,0),FALSE),"")</f>
        <v/>
      </c>
      <c r="E33" s="36" t="str">
        <f t="shared" ca="1" si="4"/>
        <v/>
      </c>
      <c r="F33" s="94"/>
      <c r="M33" s="194" t="s">
        <v>158</v>
      </c>
      <c r="N33" s="194"/>
      <c r="O33" s="194"/>
      <c r="P33" s="194"/>
      <c r="Q33" s="194"/>
      <c r="R33" s="194"/>
      <c r="S33" s="194"/>
      <c r="T33" s="194"/>
      <c r="U33" s="194"/>
      <c r="V33" s="194"/>
      <c r="W33" s="194"/>
      <c r="X33" s="194"/>
    </row>
    <row r="34" spans="1:24" x14ac:dyDescent="0.25">
      <c r="A34" s="72" t="str">
        <f t="shared" ca="1" si="1"/>
        <v/>
      </c>
      <c r="B34" s="20" t="str">
        <f ca="1">IFERROR(VLOOKUP(A34,Dados!$A$3:$Z$26,MATCH(B$5,Dados!$A$2:$BC$2,0),FALSE),"")</f>
        <v/>
      </c>
      <c r="C34" s="38" t="str">
        <f ca="1">IFERROR(VLOOKUP(A34-(Manual!$B$1)+1,Dados!$A$3:$Z$26,MATCH(C$5,Dados!$A$2:$BC$2,0),FALSE),"")</f>
        <v/>
      </c>
      <c r="D34" s="38" t="str">
        <f ca="1">IFERROR(VLOOKUP(A34,Dados!$A$3:$Z$26,MATCH(D$5,Dados!$A$2:$BC$2,0),FALSE),"")</f>
        <v/>
      </c>
      <c r="E34" s="36" t="str">
        <f t="shared" ca="1" si="4"/>
        <v/>
      </c>
      <c r="F34" s="94"/>
    </row>
    <row r="35" spans="1:24" x14ac:dyDescent="0.25">
      <c r="A35" s="72" t="str">
        <f t="shared" ca="1" si="1"/>
        <v/>
      </c>
      <c r="B35" s="20" t="str">
        <f ca="1">IFERROR(VLOOKUP(A35,Dados!$A$3:$Z$26,MATCH(B$5,Dados!$A$2:$BC$2,0),FALSE),"")</f>
        <v/>
      </c>
      <c r="C35" s="38" t="str">
        <f ca="1">IFERROR(VLOOKUP(A35-(Manual!$B$1)+1,Dados!$A$3:$Z$26,MATCH(C$5,Dados!$A$2:$BC$2,0),FALSE),"")</f>
        <v/>
      </c>
      <c r="D35" s="38" t="str">
        <f ca="1">IFERROR(VLOOKUP(A35,Dados!$A$3:$Z$26,MATCH(D$5,Dados!$A$2:$BC$2,0),FALSE),"")</f>
        <v/>
      </c>
      <c r="E35" s="36" t="str">
        <f t="shared" ca="1" si="4"/>
        <v/>
      </c>
      <c r="F35" s="94"/>
    </row>
    <row r="36" spans="1:24" x14ac:dyDescent="0.25">
      <c r="A36" s="72" t="str">
        <f t="shared" ca="1" si="1"/>
        <v/>
      </c>
      <c r="B36" s="20" t="str">
        <f ca="1">IFERROR(VLOOKUP(A36,Dados!$A$3:$Z$26,MATCH(B$5,Dados!$A$2:$BC$2,0),FALSE),"")</f>
        <v/>
      </c>
      <c r="C36" s="38" t="str">
        <f ca="1">IFERROR(VLOOKUP(A36-(Manual!$B$1)+1,Dados!$A$3:$Z$26,MATCH(C$5,Dados!$A$2:$BC$2,0),FALSE),"")</f>
        <v/>
      </c>
      <c r="D36" s="38" t="str">
        <f ca="1">IFERROR(VLOOKUP(A36,Dados!$A$3:$Z$26,MATCH(D$5,Dados!$A$2:$BC$2,0),FALSE),"")</f>
        <v/>
      </c>
      <c r="E36" s="36" t="str">
        <f t="shared" ca="1" si="4"/>
        <v/>
      </c>
      <c r="F36" s="94"/>
    </row>
    <row r="37" spans="1:24" x14ac:dyDescent="0.25">
      <c r="A37" s="72" t="str">
        <f t="shared" ca="1" si="1"/>
        <v/>
      </c>
      <c r="B37" s="20" t="str">
        <f ca="1">IFERROR(VLOOKUP(A37,Dados!$A$3:$Z$26,MATCH(B$5,Dados!$A$2:$BC$2,0),FALSE),"")</f>
        <v/>
      </c>
      <c r="C37" s="38" t="str">
        <f ca="1">IFERROR(VLOOKUP(A37-(Manual!$B$1)+1,Dados!$A$3:$Z$26,MATCH(C$5,Dados!$A$2:$BC$2,0),FALSE),"")</f>
        <v/>
      </c>
      <c r="D37" s="38" t="str">
        <f ca="1">IFERROR(VLOOKUP(A37,Dados!$A$3:$Z$26,MATCH(D$5,Dados!$A$2:$BC$2,0),FALSE),"")</f>
        <v/>
      </c>
      <c r="E37" s="36" t="str">
        <f t="shared" ca="1" si="4"/>
        <v/>
      </c>
      <c r="F37" s="94"/>
    </row>
    <row r="38" spans="1:24" x14ac:dyDescent="0.25">
      <c r="A38" s="72" t="str">
        <f t="shared" ca="1" si="1"/>
        <v/>
      </c>
      <c r="B38" s="20" t="str">
        <f ca="1">IFERROR(VLOOKUP(A38,Dados!$A$3:$Z$26,MATCH(B$5,Dados!$A$2:$BC$2,0),FALSE),"")</f>
        <v/>
      </c>
      <c r="C38" s="38" t="str">
        <f ca="1">IFERROR(VLOOKUP(A38-(Manual!$B$1)+1,Dados!$A$3:$Z$26,MATCH(C$5,Dados!$A$2:$BC$2,0),FALSE),"")</f>
        <v/>
      </c>
      <c r="D38" s="38" t="str">
        <f ca="1">IFERROR(VLOOKUP(A38,Dados!$A$3:$Z$26,MATCH(D$5,Dados!$A$2:$BC$2,0),FALSE),"")</f>
        <v/>
      </c>
      <c r="E38" s="36" t="str">
        <f t="shared" ca="1" si="4"/>
        <v/>
      </c>
      <c r="F38" s="94"/>
    </row>
    <row r="39" spans="1:24" x14ac:dyDescent="0.25">
      <c r="A39" s="72" t="str">
        <f t="shared" ref="A39:A70" ca="1" si="5">IFERROR(IF((A38+1)&gt;MIN($B$4:$D$4),"",(A38+1)),"")</f>
        <v/>
      </c>
      <c r="B39" s="20" t="str">
        <f ca="1">IFERROR(VLOOKUP(A39,Dados!$A$3:$Z$26,MATCH(B$5,Dados!$A$2:$BC$2,0),FALSE),"")</f>
        <v/>
      </c>
      <c r="C39" s="38" t="str">
        <f ca="1">IFERROR(VLOOKUP(A39-(Manual!$B$1)+1,Dados!$A$3:$Z$26,MATCH(C$5,Dados!$A$2:$BC$2,0),FALSE),"")</f>
        <v/>
      </c>
      <c r="D39" s="38" t="str">
        <f ca="1">IFERROR(VLOOKUP(A39,Dados!$A$3:$Z$26,MATCH(D$5,Dados!$A$2:$BC$2,0),FALSE),"")</f>
        <v/>
      </c>
      <c r="E39" s="36" t="str">
        <f t="shared" ca="1" si="4"/>
        <v/>
      </c>
      <c r="F39" s="94"/>
    </row>
    <row r="40" spans="1:24" x14ac:dyDescent="0.25">
      <c r="A40" s="72" t="str">
        <f t="shared" ca="1" si="5"/>
        <v/>
      </c>
      <c r="B40" s="20" t="str">
        <f ca="1">IFERROR(VLOOKUP(A40,Dados!$A$3:$Z$26,MATCH(B$5,Dados!$A$2:$BC$2,0),FALSE),"")</f>
        <v/>
      </c>
      <c r="C40" s="38" t="str">
        <f ca="1">IFERROR(VLOOKUP(A40-(Manual!$B$1)+1,Dados!$A$3:$Z$26,MATCH(C$5,Dados!$A$2:$BC$2,0),FALSE),"")</f>
        <v/>
      </c>
      <c r="D40" s="38" t="str">
        <f ca="1">IFERROR(VLOOKUP(A40,Dados!$A$3:$Z$26,MATCH(D$5,Dados!$A$2:$BC$2,0),FALSE),"")</f>
        <v/>
      </c>
      <c r="E40" s="36" t="str">
        <f t="shared" ca="1" si="4"/>
        <v/>
      </c>
      <c r="F40" s="94"/>
    </row>
    <row r="41" spans="1:24" x14ac:dyDescent="0.25">
      <c r="A41" s="72" t="str">
        <f t="shared" ca="1" si="5"/>
        <v/>
      </c>
      <c r="B41" s="20" t="str">
        <f ca="1">IFERROR(VLOOKUP(A41,Dados!$A$3:$Z$26,MATCH(B$5,Dados!$A$2:$BC$2,0),FALSE),"")</f>
        <v/>
      </c>
      <c r="C41" s="38" t="str">
        <f ca="1">IFERROR(VLOOKUP(A41-(Manual!$B$1)+1,Dados!$A$3:$Z$26,MATCH(C$5,Dados!$A$2:$BC$2,0),FALSE),"")</f>
        <v/>
      </c>
      <c r="D41" s="38" t="str">
        <f ca="1">IFERROR(VLOOKUP(A41,Dados!$A$3:$Z$26,MATCH(D$5,Dados!$A$2:$BC$2,0),FALSE),"")</f>
        <v/>
      </c>
      <c r="E41" s="36" t="str">
        <f t="shared" ca="1" si="4"/>
        <v/>
      </c>
      <c r="F41" s="94"/>
    </row>
    <row r="42" spans="1:24" x14ac:dyDescent="0.25">
      <c r="A42" s="72" t="str">
        <f t="shared" ca="1" si="5"/>
        <v/>
      </c>
      <c r="B42" s="20" t="str">
        <f ca="1">IFERROR(VLOOKUP(A42,Dados!$A$3:$Z$26,MATCH(B$5,Dados!$A$2:$BC$2,0),FALSE),"")</f>
        <v/>
      </c>
      <c r="C42" s="38" t="str">
        <f ca="1">IFERROR(VLOOKUP(A42-(Manual!$B$1)+1,Dados!$A$3:$Z$26,MATCH(C$5,Dados!$A$2:$BC$2,0),FALSE),"")</f>
        <v/>
      </c>
      <c r="D42" s="38" t="str">
        <f ca="1">IFERROR(VLOOKUP(A42,Dados!$A$3:$Z$26,MATCH(D$5,Dados!$A$2:$BC$2,0),FALSE),"")</f>
        <v/>
      </c>
      <c r="E42" s="36" t="str">
        <f t="shared" ca="1" si="4"/>
        <v/>
      </c>
      <c r="F42" s="94"/>
    </row>
    <row r="43" spans="1:24" x14ac:dyDescent="0.25">
      <c r="A43" s="72" t="str">
        <f t="shared" ca="1" si="5"/>
        <v/>
      </c>
      <c r="B43" s="20" t="str">
        <f ca="1">IFERROR(VLOOKUP(A43,Dados!$A$3:$Z$26,MATCH(B$5,Dados!$A$2:$BC$2,0),FALSE),"")</f>
        <v/>
      </c>
      <c r="C43" s="38" t="str">
        <f ca="1">IFERROR(VLOOKUP(A43-(Manual!$B$1)+1,Dados!$A$3:$Z$26,MATCH(C$5,Dados!$A$2:$BC$2,0),FALSE),"")</f>
        <v/>
      </c>
      <c r="D43" s="38" t="str">
        <f ca="1">IFERROR(VLOOKUP(A43,Dados!$A$3:$Z$26,MATCH(D$5,Dados!$A$2:$BC$2,0),FALSE),"")</f>
        <v/>
      </c>
      <c r="E43" s="36" t="str">
        <f t="shared" ca="1" si="4"/>
        <v/>
      </c>
      <c r="F43" s="94"/>
    </row>
    <row r="44" spans="1:24" x14ac:dyDescent="0.25">
      <c r="A44" s="72" t="str">
        <f t="shared" ca="1" si="5"/>
        <v/>
      </c>
      <c r="B44" s="20" t="str">
        <f ca="1">IFERROR(VLOOKUP(A44,Dados!$A$3:$Z$26,MATCH(B$5,Dados!$A$2:$BC$2,0),FALSE),"")</f>
        <v/>
      </c>
      <c r="C44" s="38" t="str">
        <f ca="1">IFERROR(VLOOKUP(A44-(Manual!$B$1)+1,Dados!$A$3:$Z$26,MATCH(C$5,Dados!$A$2:$BC$2,0),FALSE),"")</f>
        <v/>
      </c>
      <c r="D44" s="38" t="str">
        <f ca="1">IFERROR(VLOOKUP(A44,Dados!$A$3:$Z$26,MATCH(D$5,Dados!$A$2:$BC$2,0),FALSE),"")</f>
        <v/>
      </c>
      <c r="E44" s="36" t="str">
        <f t="shared" ca="1" si="4"/>
        <v/>
      </c>
      <c r="F44" s="94"/>
    </row>
    <row r="45" spans="1:24" x14ac:dyDescent="0.25">
      <c r="A45" s="72" t="str">
        <f t="shared" ca="1" si="5"/>
        <v/>
      </c>
      <c r="B45" s="20" t="str">
        <f ca="1">IFERROR(VLOOKUP(A45,Dados!$A$3:$Z$26,MATCH(B$5,Dados!$A$2:$BC$2,0),FALSE),"")</f>
        <v/>
      </c>
      <c r="C45" s="38" t="str">
        <f ca="1">IFERROR(VLOOKUP(A45-(Manual!$B$1)+1,Dados!$A$3:$Z$26,MATCH(C$5,Dados!$A$2:$BC$2,0),FALSE),"")</f>
        <v/>
      </c>
      <c r="D45" s="38" t="str">
        <f ca="1">IFERROR(VLOOKUP(A45,Dados!$A$3:$Z$26,MATCH(D$5,Dados!$A$2:$BC$2,0),FALSE),"")</f>
        <v/>
      </c>
      <c r="E45" s="36" t="str">
        <f t="shared" ca="1" si="4"/>
        <v/>
      </c>
      <c r="F45" s="94"/>
    </row>
    <row r="46" spans="1:24" x14ac:dyDescent="0.25">
      <c r="A46" s="72" t="str">
        <f t="shared" ca="1" si="5"/>
        <v/>
      </c>
      <c r="B46" s="20" t="str">
        <f ca="1">IFERROR(VLOOKUP(A46,Dados!$A$3:$Z$26,MATCH(B$5,Dados!$A$2:$BC$2,0),FALSE),"")</f>
        <v/>
      </c>
      <c r="C46" s="38" t="str">
        <f ca="1">IFERROR(VLOOKUP(A46-(Manual!$B$1)+1,Dados!$A$3:$Z$26,MATCH(C$5,Dados!$A$2:$BC$2,0),FALSE),"")</f>
        <v/>
      </c>
      <c r="D46" s="38" t="str">
        <f ca="1">IFERROR(VLOOKUP(A46,Dados!$A$3:$Z$26,MATCH(D$5,Dados!$A$2:$BC$2,0),FALSE),"")</f>
        <v/>
      </c>
      <c r="E46" s="36" t="str">
        <f t="shared" ca="1" si="4"/>
        <v/>
      </c>
      <c r="F46" s="94"/>
    </row>
    <row r="47" spans="1:24" x14ac:dyDescent="0.25">
      <c r="A47" s="72" t="str">
        <f t="shared" ca="1" si="5"/>
        <v/>
      </c>
      <c r="B47" s="20" t="str">
        <f ca="1">IFERROR(VLOOKUP(A47,Dados!$A$3:$Z$26,MATCH(B$5,Dados!$A$2:$BC$2,0),FALSE),"")</f>
        <v/>
      </c>
      <c r="C47" s="38" t="str">
        <f ca="1">IFERROR(VLOOKUP(A47-(Manual!$B$1)+1,Dados!$A$3:$Z$26,MATCH(C$5,Dados!$A$2:$BC$2,0),FALSE),"")</f>
        <v/>
      </c>
      <c r="D47" s="38" t="str">
        <f ca="1">IFERROR(VLOOKUP(A47,Dados!$A$3:$Z$26,MATCH(D$5,Dados!$A$2:$BC$2,0),FALSE),"")</f>
        <v/>
      </c>
      <c r="E47" s="36" t="str">
        <f t="shared" ca="1" si="4"/>
        <v/>
      </c>
      <c r="F47" s="94"/>
    </row>
    <row r="48" spans="1:24" x14ac:dyDescent="0.25">
      <c r="A48" s="72" t="str">
        <f t="shared" ca="1" si="5"/>
        <v/>
      </c>
      <c r="B48" s="20" t="str">
        <f ca="1">IFERROR(VLOOKUP(A48,Dados!$A$3:$Z$26,MATCH(B$5,Dados!$A$2:$BC$2,0),FALSE),"")</f>
        <v/>
      </c>
      <c r="C48" s="38" t="str">
        <f ca="1">IFERROR(VLOOKUP(A48-(Manual!$B$1)+1,Dados!$A$3:$Z$26,MATCH(C$5,Dados!$A$2:$BC$2,0),FALSE),"")</f>
        <v/>
      </c>
      <c r="D48" s="38" t="str">
        <f ca="1">IFERROR(VLOOKUP(A48,Dados!$A$3:$Z$26,MATCH(D$5,Dados!$A$2:$BC$2,0),FALSE),"")</f>
        <v/>
      </c>
      <c r="E48" s="36" t="str">
        <f t="shared" ca="1" si="4"/>
        <v/>
      </c>
      <c r="F48" s="94"/>
    </row>
    <row r="49" spans="1:6" x14ac:dyDescent="0.25">
      <c r="A49" s="72" t="str">
        <f t="shared" ca="1" si="5"/>
        <v/>
      </c>
      <c r="B49" s="20" t="str">
        <f ca="1">IFERROR(VLOOKUP(A49,Dados!$A$3:$Z$26,MATCH(B$5,Dados!$A$2:$BC$2,0),FALSE),"")</f>
        <v/>
      </c>
      <c r="C49" s="38" t="str">
        <f ca="1">IFERROR(VLOOKUP(A49-(Manual!$B$1)+1,Dados!$A$3:$Z$26,MATCH(C$5,Dados!$A$2:$BC$2,0),FALSE),"")</f>
        <v/>
      </c>
      <c r="D49" s="38" t="str">
        <f ca="1">IFERROR(VLOOKUP(A49,Dados!$A$3:$Z$26,MATCH(D$5,Dados!$A$2:$BC$2,0),FALSE),"")</f>
        <v/>
      </c>
      <c r="E49" s="36" t="str">
        <f t="shared" ca="1" si="4"/>
        <v/>
      </c>
      <c r="F49" s="94"/>
    </row>
    <row r="50" spans="1:6" x14ac:dyDescent="0.25">
      <c r="A50" s="72" t="str">
        <f t="shared" ca="1" si="5"/>
        <v/>
      </c>
      <c r="B50" s="20" t="str">
        <f ca="1">IFERROR(VLOOKUP(A50,Dados!$A$3:$Z$26,MATCH(B$5,Dados!$A$2:$BC$2,0),FALSE),"")</f>
        <v/>
      </c>
      <c r="C50" s="38" t="str">
        <f ca="1">IFERROR(VLOOKUP(A50-(Manual!$B$1)+1,Dados!$A$3:$Z$26,MATCH(C$5,Dados!$A$2:$BC$2,0),FALSE),"")</f>
        <v/>
      </c>
      <c r="D50" s="38" t="str">
        <f ca="1">IFERROR(VLOOKUP(A50,Dados!$A$3:$Z$26,MATCH(D$5,Dados!$A$2:$BC$2,0),FALSE),"")</f>
        <v/>
      </c>
      <c r="E50" s="36" t="str">
        <f t="shared" ca="1" si="4"/>
        <v/>
      </c>
      <c r="F50" s="94"/>
    </row>
    <row r="51" spans="1:6" x14ac:dyDescent="0.25">
      <c r="A51" s="72" t="str">
        <f t="shared" ca="1" si="5"/>
        <v/>
      </c>
      <c r="B51" s="20" t="str">
        <f ca="1">IFERROR(VLOOKUP(A51,Dados!$A$3:$Z$26,MATCH(B$5,Dados!$A$2:$BC$2,0),FALSE),"")</f>
        <v/>
      </c>
      <c r="C51" s="38" t="str">
        <f ca="1">IFERROR(VLOOKUP(A51-(Manual!$B$1)+1,Dados!$A$3:$Z$26,MATCH(C$5,Dados!$A$2:$BC$2,0),FALSE),"")</f>
        <v/>
      </c>
      <c r="D51" s="38" t="str">
        <f ca="1">IFERROR(VLOOKUP(A51,Dados!$A$3:$Z$26,MATCH(D$5,Dados!$A$2:$BC$2,0),FALSE),"")</f>
        <v/>
      </c>
      <c r="E51" s="36" t="str">
        <f t="shared" ca="1" si="4"/>
        <v/>
      </c>
      <c r="F51" s="94"/>
    </row>
    <row r="52" spans="1:6" x14ac:dyDescent="0.25">
      <c r="A52" s="72" t="str">
        <f t="shared" ca="1" si="5"/>
        <v/>
      </c>
      <c r="B52" s="20" t="str">
        <f ca="1">IFERROR(VLOOKUP(A52,Dados!$A$3:$Z$26,MATCH(B$5,Dados!$A$2:$BC$2,0),FALSE),"")</f>
        <v/>
      </c>
      <c r="C52" s="38" t="str">
        <f ca="1">IFERROR(VLOOKUP(A52-(Manual!$B$1)+1,Dados!$A$3:$Z$26,MATCH(C$5,Dados!$A$2:$BC$2,0),FALSE),"")</f>
        <v/>
      </c>
      <c r="D52" s="38" t="str">
        <f ca="1">IFERROR(VLOOKUP(A52,Dados!$A$3:$Z$26,MATCH(D$5,Dados!$A$2:$BC$2,0),FALSE),"")</f>
        <v/>
      </c>
      <c r="E52" s="36" t="str">
        <f t="shared" ca="1" si="4"/>
        <v/>
      </c>
      <c r="F52" s="94"/>
    </row>
    <row r="53" spans="1:6" x14ac:dyDescent="0.25">
      <c r="A53" s="72" t="str">
        <f t="shared" ca="1" si="5"/>
        <v/>
      </c>
      <c r="B53" s="20" t="str">
        <f ca="1">IFERROR(VLOOKUP(A53,Dados!$A$3:$Z$26,MATCH(B$5,Dados!$A$2:$BC$2,0),FALSE),"")</f>
        <v/>
      </c>
      <c r="C53" s="38" t="str">
        <f ca="1">IFERROR(VLOOKUP(A53-(Manual!$B$1)+1,Dados!$A$3:$Z$26,MATCH(C$5,Dados!$A$2:$BC$2,0),FALSE),"")</f>
        <v/>
      </c>
      <c r="D53" s="38" t="str">
        <f ca="1">IFERROR(VLOOKUP(A53,Dados!$A$3:$Z$26,MATCH(D$5,Dados!$A$2:$BC$2,0),FALSE),"")</f>
        <v/>
      </c>
      <c r="E53" s="36" t="str">
        <f t="shared" ca="1" si="4"/>
        <v/>
      </c>
      <c r="F53" s="94"/>
    </row>
    <row r="54" spans="1:6" x14ac:dyDescent="0.25">
      <c r="A54" s="72" t="str">
        <f t="shared" ca="1" si="5"/>
        <v/>
      </c>
      <c r="B54" s="20" t="str">
        <f ca="1">IFERROR(VLOOKUP(A54,Dados!$A$3:$Z$26,MATCH(B$5,Dados!$A$2:$BC$2,0),FALSE),"")</f>
        <v/>
      </c>
      <c r="C54" s="38" t="str">
        <f ca="1">IFERROR(VLOOKUP(A54-(Manual!$B$1)+1,Dados!$A$3:$Z$26,MATCH(C$5,Dados!$A$2:$BC$2,0),FALSE),"")</f>
        <v/>
      </c>
      <c r="D54" s="38" t="str">
        <f ca="1">IFERROR(VLOOKUP(A54,Dados!$A$3:$Z$26,MATCH(D$5,Dados!$A$2:$BC$2,0),FALSE),"")</f>
        <v/>
      </c>
      <c r="E54" s="36" t="str">
        <f t="shared" ca="1" si="4"/>
        <v/>
      </c>
      <c r="F54" s="94"/>
    </row>
    <row r="55" spans="1:6" x14ac:dyDescent="0.25">
      <c r="A55" s="72" t="str">
        <f t="shared" ca="1" si="5"/>
        <v/>
      </c>
      <c r="B55" s="20" t="str">
        <f ca="1">IFERROR(VLOOKUP(A55,Dados!$A$3:$Z$26,MATCH(B$5,Dados!$A$2:$BC$2,0),FALSE),"")</f>
        <v/>
      </c>
      <c r="C55" s="38" t="str">
        <f ca="1">IFERROR(VLOOKUP(A55-(Manual!$B$1)+1,Dados!$A$3:$Z$26,MATCH(C$5,Dados!$A$2:$BC$2,0),FALSE),"")</f>
        <v/>
      </c>
      <c r="D55" s="38" t="str">
        <f ca="1">IFERROR(VLOOKUP(A55,Dados!$A$3:$Z$26,MATCH(D$5,Dados!$A$2:$BC$2,0),FALSE),"")</f>
        <v/>
      </c>
      <c r="E55" s="36" t="str">
        <f t="shared" ca="1" si="4"/>
        <v/>
      </c>
      <c r="F55" s="94"/>
    </row>
    <row r="56" spans="1:6" x14ac:dyDescent="0.25">
      <c r="A56" s="72" t="str">
        <f t="shared" ca="1" si="5"/>
        <v/>
      </c>
      <c r="B56" s="20" t="str">
        <f ca="1">IFERROR(VLOOKUP(A56,Dados!$A$3:$Z$26,MATCH(B$5,Dados!$A$2:$BC$2,0),FALSE),"")</f>
        <v/>
      </c>
      <c r="C56" s="38" t="str">
        <f ca="1">IFERROR(VLOOKUP(A56-(Manual!$B$1)+1,Dados!$A$3:$Z$26,MATCH(C$5,Dados!$A$2:$BC$2,0),FALSE),"")</f>
        <v/>
      </c>
      <c r="D56" s="38" t="str">
        <f ca="1">IFERROR(VLOOKUP(A56,Dados!$A$3:$Z$26,MATCH(D$5,Dados!$A$2:$BC$2,0),FALSE),"")</f>
        <v/>
      </c>
      <c r="E56" s="36" t="str">
        <f t="shared" ca="1" si="4"/>
        <v/>
      </c>
      <c r="F56" s="94"/>
    </row>
    <row r="57" spans="1:6" x14ac:dyDescent="0.25">
      <c r="A57" s="72" t="str">
        <f t="shared" ca="1" si="5"/>
        <v/>
      </c>
      <c r="B57" s="20" t="str">
        <f ca="1">IFERROR(VLOOKUP(A57,Dados!$A$3:$Z$26,MATCH(B$5,Dados!$A$2:$BC$2,0),FALSE),"")</f>
        <v/>
      </c>
      <c r="C57" s="38" t="str">
        <f ca="1">IFERROR(VLOOKUP(A57-(Manual!$B$1)+1,Dados!$A$3:$Z$26,MATCH(C$5,Dados!$A$2:$BC$2,0),FALSE),"")</f>
        <v/>
      </c>
      <c r="D57" s="38" t="str">
        <f ca="1">IFERROR(VLOOKUP(A57,Dados!$A$3:$Z$26,MATCH(D$5,Dados!$A$2:$BC$2,0),FALSE),"")</f>
        <v/>
      </c>
      <c r="E57" s="36" t="str">
        <f t="shared" ca="1" si="4"/>
        <v/>
      </c>
      <c r="F57" s="94"/>
    </row>
    <row r="58" spans="1:6" x14ac:dyDescent="0.25">
      <c r="A58" s="72" t="str">
        <f t="shared" ca="1" si="5"/>
        <v/>
      </c>
      <c r="B58" s="20" t="str">
        <f ca="1">IFERROR(VLOOKUP(A58,Dados!$A$3:$Z$26,MATCH(B$5,Dados!$A$2:$BC$2,0),FALSE),"")</f>
        <v/>
      </c>
      <c r="C58" s="38" t="str">
        <f ca="1">IFERROR(VLOOKUP(A58-(Manual!$B$1)+1,Dados!$A$3:$Z$26,MATCH(C$5,Dados!$A$2:$BC$2,0),FALSE),"")</f>
        <v/>
      </c>
      <c r="D58" s="38" t="str">
        <f ca="1">IFERROR(VLOOKUP(A58,Dados!$A$3:$Z$26,MATCH(D$5,Dados!$A$2:$BC$2,0),FALSE),"")</f>
        <v/>
      </c>
      <c r="E58" s="36" t="str">
        <f t="shared" ca="1" si="4"/>
        <v/>
      </c>
      <c r="F58" s="94"/>
    </row>
    <row r="59" spans="1:6" x14ac:dyDescent="0.25">
      <c r="A59" s="72" t="str">
        <f t="shared" ca="1" si="5"/>
        <v/>
      </c>
      <c r="B59" s="20" t="str">
        <f ca="1">IFERROR(VLOOKUP(A59,Dados!$A$3:$Z$26,MATCH(B$5,Dados!$A$2:$BC$2,0),FALSE),"")</f>
        <v/>
      </c>
      <c r="C59" s="38" t="str">
        <f ca="1">IFERROR(VLOOKUP(A59-(Manual!$B$1)+1,Dados!$A$3:$Z$26,MATCH(C$5,Dados!$A$2:$BC$2,0),FALSE),"")</f>
        <v/>
      </c>
      <c r="D59" s="38" t="str">
        <f ca="1">IFERROR(VLOOKUP(A59,Dados!$A$3:$Z$26,MATCH(D$5,Dados!$A$2:$BC$2,0),FALSE),"")</f>
        <v/>
      </c>
      <c r="E59" s="36" t="str">
        <f t="shared" ca="1" si="4"/>
        <v/>
      </c>
      <c r="F59" s="94"/>
    </row>
    <row r="60" spans="1:6" x14ac:dyDescent="0.25">
      <c r="A60" s="72" t="str">
        <f t="shared" ca="1" si="5"/>
        <v/>
      </c>
      <c r="B60" s="20" t="str">
        <f ca="1">IFERROR(VLOOKUP(A60,Dados!$A$3:$Z$26,MATCH(B$5,Dados!$A$2:$BC$2,0),FALSE),"")</f>
        <v/>
      </c>
      <c r="C60" s="38" t="str">
        <f ca="1">IFERROR(VLOOKUP(A60-(Manual!$B$1)+1,Dados!$A$3:$Z$26,MATCH(C$5,Dados!$A$2:$BC$2,0),FALSE),"")</f>
        <v/>
      </c>
      <c r="D60" s="38" t="str">
        <f ca="1">IFERROR(VLOOKUP(A60,Dados!$A$3:$Z$26,MATCH(D$5,Dados!$A$2:$BC$2,0),FALSE),"")</f>
        <v/>
      </c>
      <c r="E60" s="36" t="str">
        <f t="shared" ca="1" si="4"/>
        <v/>
      </c>
      <c r="F60" s="94"/>
    </row>
    <row r="61" spans="1:6" x14ac:dyDescent="0.25">
      <c r="A61" s="72" t="str">
        <f t="shared" ca="1" si="5"/>
        <v/>
      </c>
      <c r="B61" s="20" t="str">
        <f ca="1">IFERROR(VLOOKUP(A61,Dados!$A$3:$Z$26,MATCH(B$5,Dados!$A$2:$BC$2,0),FALSE),"")</f>
        <v/>
      </c>
      <c r="C61" s="38" t="str">
        <f ca="1">IFERROR(VLOOKUP(A61-(Manual!$B$1)+1,Dados!$A$3:$Z$26,MATCH(C$5,Dados!$A$2:$BC$2,0),FALSE),"")</f>
        <v/>
      </c>
      <c r="D61" s="38" t="str">
        <f ca="1">IFERROR(VLOOKUP(A61,Dados!$A$3:$Z$26,MATCH(D$5,Dados!$A$2:$BC$2,0),FALSE),"")</f>
        <v/>
      </c>
      <c r="E61" s="36" t="str">
        <f t="shared" ca="1" si="4"/>
        <v/>
      </c>
      <c r="F61" s="94"/>
    </row>
    <row r="62" spans="1:6" x14ac:dyDescent="0.25">
      <c r="A62" s="72" t="str">
        <f t="shared" ca="1" si="5"/>
        <v/>
      </c>
      <c r="B62" s="20" t="str">
        <f ca="1">IFERROR(VLOOKUP(A62,Dados!$A$3:$Z$26,MATCH(B$5,Dados!$A$2:$BC$2,0),FALSE),"")</f>
        <v/>
      </c>
      <c r="C62" s="38" t="str">
        <f ca="1">IFERROR(VLOOKUP(A62-(Manual!$B$1)+1,Dados!$A$3:$Z$26,MATCH(C$5,Dados!$A$2:$BC$2,0),FALSE),"")</f>
        <v/>
      </c>
      <c r="D62" s="38" t="str">
        <f ca="1">IFERROR(VLOOKUP(A62,Dados!$A$3:$Z$26,MATCH(D$5,Dados!$A$2:$BC$2,0),FALSE),"")</f>
        <v/>
      </c>
      <c r="E62" s="36" t="str">
        <f t="shared" ca="1" si="4"/>
        <v/>
      </c>
      <c r="F62" s="94"/>
    </row>
    <row r="63" spans="1:6" x14ac:dyDescent="0.25">
      <c r="A63" s="72" t="str">
        <f t="shared" ca="1" si="5"/>
        <v/>
      </c>
      <c r="B63" s="20" t="str">
        <f ca="1">IFERROR(VLOOKUP(A63,Dados!$A$3:$Z$26,MATCH(B$5,Dados!$A$2:$BC$2,0),FALSE),"")</f>
        <v/>
      </c>
      <c r="C63" s="38" t="str">
        <f ca="1">IFERROR(VLOOKUP(A63-(Manual!$B$1)+1,Dados!$A$3:$Z$26,MATCH(C$5,Dados!$A$2:$BC$2,0),FALSE),"")</f>
        <v/>
      </c>
      <c r="D63" s="38" t="str">
        <f ca="1">IFERROR(VLOOKUP(A63,Dados!$A$3:$Z$26,MATCH(D$5,Dados!$A$2:$BC$2,0),FALSE),"")</f>
        <v/>
      </c>
      <c r="E63" s="36" t="str">
        <f t="shared" ca="1" si="4"/>
        <v/>
      </c>
      <c r="F63" s="94"/>
    </row>
    <row r="64" spans="1:6" x14ac:dyDescent="0.25">
      <c r="A64" s="72" t="str">
        <f t="shared" ca="1" si="5"/>
        <v/>
      </c>
      <c r="B64" s="20" t="str">
        <f ca="1">IFERROR(VLOOKUP(A64,Dados!$A$3:$Z$26,MATCH(B$5,Dados!$A$2:$BC$2,0),FALSE),"")</f>
        <v/>
      </c>
      <c r="C64" s="38" t="str">
        <f ca="1">IFERROR(VLOOKUP(A64-(Manual!$B$1)+1,Dados!$A$3:$Z$26,MATCH(C$5,Dados!$A$2:$BC$2,0),FALSE),"")</f>
        <v/>
      </c>
      <c r="D64" s="38" t="str">
        <f ca="1">IFERROR(VLOOKUP(A64,Dados!$A$3:$Z$26,MATCH(D$5,Dados!$A$2:$BC$2,0),FALSE),"")</f>
        <v/>
      </c>
      <c r="E64" s="36" t="str">
        <f t="shared" ca="1" si="4"/>
        <v/>
      </c>
      <c r="F64" s="94"/>
    </row>
    <row r="65" spans="1:6" x14ac:dyDescent="0.25">
      <c r="A65" s="72" t="str">
        <f t="shared" ca="1" si="5"/>
        <v/>
      </c>
      <c r="B65" s="20" t="str">
        <f ca="1">IFERROR(VLOOKUP(A65,Dados!$A$3:$Z$26,MATCH(B$5,Dados!$A$2:$BC$2,0),FALSE),"")</f>
        <v/>
      </c>
      <c r="C65" s="38" t="str">
        <f ca="1">IFERROR(VLOOKUP(A65-(Manual!$B$1)+1,Dados!$A$3:$Z$26,MATCH(C$5,Dados!$A$2:$BC$2,0),FALSE),"")</f>
        <v/>
      </c>
      <c r="D65" s="38" t="str">
        <f ca="1">IFERROR(VLOOKUP(A65,Dados!$A$3:$Z$26,MATCH(D$5,Dados!$A$2:$BC$2,0),FALSE),"")</f>
        <v/>
      </c>
      <c r="E65" s="36" t="str">
        <f t="shared" ca="1" si="4"/>
        <v/>
      </c>
      <c r="F65" s="94"/>
    </row>
    <row r="66" spans="1:6" x14ac:dyDescent="0.25">
      <c r="A66" s="72" t="str">
        <f t="shared" ca="1" si="5"/>
        <v/>
      </c>
      <c r="B66" s="20" t="str">
        <f ca="1">IFERROR(VLOOKUP(A66,Dados!$A$3:$Z$26,MATCH(B$5,Dados!$A$2:$BC$2,0),FALSE),"")</f>
        <v/>
      </c>
      <c r="C66" s="38" t="str">
        <f ca="1">IFERROR(VLOOKUP(A66-(Manual!$B$1)+1,Dados!$A$3:$Z$26,MATCH(C$5,Dados!$A$2:$BC$2,0),FALSE),"")</f>
        <v/>
      </c>
      <c r="D66" s="38" t="str">
        <f ca="1">IFERROR(VLOOKUP(A66,Dados!$A$3:$Z$26,MATCH(D$5,Dados!$A$2:$BC$2,0),FALSE),"")</f>
        <v/>
      </c>
      <c r="E66" s="36" t="str">
        <f t="shared" ca="1" si="4"/>
        <v/>
      </c>
      <c r="F66" s="94"/>
    </row>
    <row r="67" spans="1:6" x14ac:dyDescent="0.25">
      <c r="A67" s="72" t="str">
        <f t="shared" ca="1" si="5"/>
        <v/>
      </c>
      <c r="B67" s="20" t="str">
        <f ca="1">IFERROR(VLOOKUP(A67,Dados!$A$3:$Z$26,MATCH(B$5,Dados!$A$2:$BC$2,0),FALSE),"")</f>
        <v/>
      </c>
      <c r="C67" s="38" t="str">
        <f ca="1">IFERROR(VLOOKUP(A67-(Manual!$B$1)+1,Dados!$A$3:$Z$26,MATCH(C$5,Dados!$A$2:$BC$2,0),FALSE),"")</f>
        <v/>
      </c>
      <c r="D67" s="38" t="str">
        <f ca="1">IFERROR(VLOOKUP(A67,Dados!$A$3:$Z$26,MATCH(D$5,Dados!$A$2:$BC$2,0),FALSE),"")</f>
        <v/>
      </c>
      <c r="E67" s="36" t="str">
        <f t="shared" ca="1" si="4"/>
        <v/>
      </c>
      <c r="F67" s="94"/>
    </row>
    <row r="68" spans="1:6" x14ac:dyDescent="0.25">
      <c r="A68" s="72" t="str">
        <f t="shared" ca="1" si="5"/>
        <v/>
      </c>
      <c r="B68" s="20" t="str">
        <f ca="1">IFERROR(VLOOKUP(A68,Dados!$A$3:$Z$26,MATCH(B$5,Dados!$A$2:$BC$2,0),FALSE),"")</f>
        <v/>
      </c>
      <c r="C68" s="38" t="str">
        <f ca="1">IFERROR(VLOOKUP(A68-(Manual!$B$1)+1,Dados!$A$3:$Z$26,MATCH(C$5,Dados!$A$2:$BC$2,0),FALSE),"")</f>
        <v/>
      </c>
      <c r="D68" s="38" t="str">
        <f ca="1">IFERROR(VLOOKUP(A68,Dados!$A$3:$Z$26,MATCH(D$5,Dados!$A$2:$BC$2,0),FALSE),"")</f>
        <v/>
      </c>
      <c r="E68" s="36" t="str">
        <f t="shared" ca="1" si="4"/>
        <v/>
      </c>
      <c r="F68" s="94"/>
    </row>
    <row r="69" spans="1:6" x14ac:dyDescent="0.25">
      <c r="A69" s="72" t="str">
        <f t="shared" ca="1" si="5"/>
        <v/>
      </c>
      <c r="B69" s="20" t="str">
        <f ca="1">IFERROR(VLOOKUP(A69,Dados!$A$3:$Z$26,MATCH(B$5,Dados!$A$2:$BC$2,0),FALSE),"")</f>
        <v/>
      </c>
      <c r="C69" s="38" t="str">
        <f ca="1">IFERROR(VLOOKUP(A69-(Manual!$B$1)+1,Dados!$A$3:$Z$26,MATCH(C$5,Dados!$A$2:$BC$2,0),FALSE),"")</f>
        <v/>
      </c>
      <c r="D69" s="38" t="str">
        <f ca="1">IFERROR(VLOOKUP(A69,Dados!$A$3:$Z$26,MATCH(D$5,Dados!$A$2:$BC$2,0),FALSE),"")</f>
        <v/>
      </c>
      <c r="E69" s="36" t="str">
        <f t="shared" ca="1" si="4"/>
        <v/>
      </c>
      <c r="F69" s="94"/>
    </row>
    <row r="70" spans="1:6" x14ac:dyDescent="0.25">
      <c r="A70" s="72" t="str">
        <f t="shared" ca="1" si="5"/>
        <v/>
      </c>
      <c r="B70" s="20" t="str">
        <f ca="1">IFERROR(VLOOKUP(A70,Dados!$A$3:$Z$26,MATCH(B$5,Dados!$A$2:$BC$2,0),FALSE),"")</f>
        <v/>
      </c>
      <c r="C70" s="38" t="str">
        <f ca="1">IFERROR(VLOOKUP(A70-(Manual!$B$1)+1,Dados!$A$3:$Z$26,MATCH(C$5,Dados!$A$2:$BC$2,0),FALSE),"")</f>
        <v/>
      </c>
      <c r="D70" s="38" t="str">
        <f ca="1">IFERROR(VLOOKUP(A70,Dados!$A$3:$Z$26,MATCH(D$5,Dados!$A$2:$BC$2,0),FALSE),"")</f>
        <v/>
      </c>
      <c r="E70" s="36" t="str">
        <f t="shared" ca="1" si="4"/>
        <v/>
      </c>
      <c r="F70" s="94"/>
    </row>
    <row r="71" spans="1:6" x14ac:dyDescent="0.25">
      <c r="A71" s="72" t="str">
        <f t="shared" ref="A71:A104" ca="1" si="6">IFERROR(IF((A70+1)&gt;MIN($B$4:$D$4),"",(A70+1)),"")</f>
        <v/>
      </c>
      <c r="B71" s="20" t="str">
        <f ca="1">IFERROR(VLOOKUP(A71,Dados!$A$3:$Z$26,MATCH(B$5,Dados!$A$2:$BC$2,0),FALSE),"")</f>
        <v/>
      </c>
      <c r="C71" s="38" t="str">
        <f ca="1">IFERROR(VLOOKUP(A71-(Manual!$B$1)+1,Dados!$A$3:$Z$26,MATCH(C$5,Dados!$A$2:$BC$2,0),FALSE),"")</f>
        <v/>
      </c>
      <c r="D71" s="38" t="str">
        <f ca="1">IFERROR(VLOOKUP(A71,Dados!$A$3:$Z$26,MATCH(D$5,Dados!$A$2:$BC$2,0),FALSE),"")</f>
        <v/>
      </c>
      <c r="E71" s="36" t="str">
        <f t="shared" ref="E71:E104" ca="1" si="7" xml:space="preserve"> IF(AND(C71&lt;&gt;"",D71&lt;&gt;""),IF( ((C71/D71) - 1) &lt; 0, 0, (C71/D71) - 1),"")</f>
        <v/>
      </c>
      <c r="F71" s="94"/>
    </row>
    <row r="72" spans="1:6" x14ac:dyDescent="0.25">
      <c r="A72" s="72" t="str">
        <f t="shared" ca="1" si="6"/>
        <v/>
      </c>
      <c r="B72" s="20" t="str">
        <f ca="1">IFERROR(VLOOKUP(A72,Dados!$A$3:$Z$26,MATCH(B$5,Dados!$A$2:$BC$2,0),FALSE),"")</f>
        <v/>
      </c>
      <c r="C72" s="38" t="str">
        <f ca="1">IFERROR(VLOOKUP(A72-(Manual!$B$1)+1,Dados!$A$3:$Z$26,MATCH(C$5,Dados!$A$2:$BC$2,0),FALSE),"")</f>
        <v/>
      </c>
      <c r="D72" s="38" t="str">
        <f ca="1">IFERROR(VLOOKUP(A72,Dados!$A$3:$Z$26,MATCH(D$5,Dados!$A$2:$BC$2,0),FALSE),"")</f>
        <v/>
      </c>
      <c r="E72" s="36" t="str">
        <f t="shared" ca="1" si="7"/>
        <v/>
      </c>
      <c r="F72" s="94"/>
    </row>
    <row r="73" spans="1:6" x14ac:dyDescent="0.25">
      <c r="A73" s="72" t="str">
        <f t="shared" ca="1" si="6"/>
        <v/>
      </c>
      <c r="B73" s="20" t="str">
        <f ca="1">IFERROR(VLOOKUP(A73,Dados!$A$3:$Z$26,MATCH(B$5,Dados!$A$2:$BC$2,0),FALSE),"")</f>
        <v/>
      </c>
      <c r="C73" s="38" t="str">
        <f ca="1">IFERROR(VLOOKUP(A73-(Manual!$B$1)+1,Dados!$A$3:$Z$26,MATCH(C$5,Dados!$A$2:$BC$2,0),FALSE),"")</f>
        <v/>
      </c>
      <c r="D73" s="38" t="str">
        <f ca="1">IFERROR(VLOOKUP(A73,Dados!$A$3:$Z$26,MATCH(D$5,Dados!$A$2:$BC$2,0),FALSE),"")</f>
        <v/>
      </c>
      <c r="E73" s="36" t="str">
        <f t="shared" ca="1" si="7"/>
        <v/>
      </c>
      <c r="F73" s="94"/>
    </row>
    <row r="74" spans="1:6" x14ac:dyDescent="0.25">
      <c r="A74" s="72" t="str">
        <f t="shared" ca="1" si="6"/>
        <v/>
      </c>
      <c r="B74" s="20" t="str">
        <f ca="1">IFERROR(VLOOKUP(A74,Dados!$A$3:$Z$26,MATCH(B$5,Dados!$A$2:$BC$2,0),FALSE),"")</f>
        <v/>
      </c>
      <c r="C74" s="38" t="str">
        <f ca="1">IFERROR(VLOOKUP(A74-(Manual!$B$1)+1,Dados!$A$3:$Z$26,MATCH(C$5,Dados!$A$2:$BC$2,0),FALSE),"")</f>
        <v/>
      </c>
      <c r="D74" s="38" t="str">
        <f ca="1">IFERROR(VLOOKUP(A74,Dados!$A$3:$Z$26,MATCH(D$5,Dados!$A$2:$BC$2,0),FALSE),"")</f>
        <v/>
      </c>
      <c r="E74" s="36" t="str">
        <f t="shared" ca="1" si="7"/>
        <v/>
      </c>
      <c r="F74" s="94"/>
    </row>
    <row r="75" spans="1:6" x14ac:dyDescent="0.25">
      <c r="A75" s="72" t="str">
        <f t="shared" ca="1" si="6"/>
        <v/>
      </c>
      <c r="B75" s="20" t="str">
        <f ca="1">IFERROR(VLOOKUP(A75,Dados!$A$3:$Z$26,MATCH(B$5,Dados!$A$2:$BC$2,0),FALSE),"")</f>
        <v/>
      </c>
      <c r="C75" s="38" t="str">
        <f ca="1">IFERROR(VLOOKUP(A75-(Manual!$B$1)+1,Dados!$A$3:$Z$26,MATCH(C$5,Dados!$A$2:$BC$2,0),FALSE),"")</f>
        <v/>
      </c>
      <c r="D75" s="38" t="str">
        <f ca="1">IFERROR(VLOOKUP(A75,Dados!$A$3:$Z$26,MATCH(D$5,Dados!$A$2:$BC$2,0),FALSE),"")</f>
        <v/>
      </c>
      <c r="E75" s="36" t="str">
        <f t="shared" ca="1" si="7"/>
        <v/>
      </c>
      <c r="F75" s="94"/>
    </row>
    <row r="76" spans="1:6" x14ac:dyDescent="0.25">
      <c r="A76" s="72" t="str">
        <f t="shared" ca="1" si="6"/>
        <v/>
      </c>
      <c r="B76" s="20" t="str">
        <f ca="1">IFERROR(VLOOKUP(A76,Dados!$A$3:$Z$26,MATCH(B$5,Dados!$A$2:$BC$2,0),FALSE),"")</f>
        <v/>
      </c>
      <c r="C76" s="38" t="str">
        <f ca="1">IFERROR(VLOOKUP(A76-(Manual!$B$1)+1,Dados!$A$3:$Z$26,MATCH(C$5,Dados!$A$2:$BC$2,0),FALSE),"")</f>
        <v/>
      </c>
      <c r="D76" s="38" t="str">
        <f ca="1">IFERROR(VLOOKUP(A76,Dados!$A$3:$Z$26,MATCH(D$5,Dados!$A$2:$BC$2,0),FALSE),"")</f>
        <v/>
      </c>
      <c r="E76" s="36" t="str">
        <f t="shared" ca="1" si="7"/>
        <v/>
      </c>
      <c r="F76" s="94"/>
    </row>
    <row r="77" spans="1:6" x14ac:dyDescent="0.25">
      <c r="A77" s="72" t="str">
        <f t="shared" ca="1" si="6"/>
        <v/>
      </c>
      <c r="B77" s="20" t="str">
        <f ca="1">IFERROR(VLOOKUP(A77,Dados!$A$3:$Z$26,MATCH(B$5,Dados!$A$2:$BC$2,0),FALSE),"")</f>
        <v/>
      </c>
      <c r="C77" s="38" t="str">
        <f ca="1">IFERROR(VLOOKUP(A77-(Manual!$B$1)+1,Dados!$A$3:$Z$26,MATCH(C$5,Dados!$A$2:$BC$2,0),FALSE),"")</f>
        <v/>
      </c>
      <c r="D77" s="38" t="str">
        <f ca="1">IFERROR(VLOOKUP(A77,Dados!$A$3:$Z$26,MATCH(D$5,Dados!$A$2:$BC$2,0),FALSE),"")</f>
        <v/>
      </c>
      <c r="E77" s="36" t="str">
        <f t="shared" ca="1" si="7"/>
        <v/>
      </c>
      <c r="F77" s="94"/>
    </row>
    <row r="78" spans="1:6" x14ac:dyDescent="0.25">
      <c r="A78" s="72" t="str">
        <f t="shared" ca="1" si="6"/>
        <v/>
      </c>
      <c r="B78" s="20" t="str">
        <f ca="1">IFERROR(VLOOKUP(A78,Dados!$A$3:$Z$26,MATCH(B$5,Dados!$A$2:$BC$2,0),FALSE),"")</f>
        <v/>
      </c>
      <c r="C78" s="38" t="str">
        <f ca="1">IFERROR(VLOOKUP(A78-(Manual!$B$1)+1,Dados!$A$3:$Z$26,MATCH(C$5,Dados!$A$2:$BC$2,0),FALSE),"")</f>
        <v/>
      </c>
      <c r="D78" s="38" t="str">
        <f ca="1">IFERROR(VLOOKUP(A78,Dados!$A$3:$Z$26,MATCH(D$5,Dados!$A$2:$BC$2,0),FALSE),"")</f>
        <v/>
      </c>
      <c r="E78" s="36" t="str">
        <f t="shared" ca="1" si="7"/>
        <v/>
      </c>
      <c r="F78" s="94"/>
    </row>
    <row r="79" spans="1:6" x14ac:dyDescent="0.25">
      <c r="A79" s="72" t="str">
        <f t="shared" ca="1" si="6"/>
        <v/>
      </c>
      <c r="B79" s="20" t="str">
        <f ca="1">IFERROR(VLOOKUP(A79,Dados!$A$3:$Z$26,MATCH(B$5,Dados!$A$2:$BC$2,0),FALSE),"")</f>
        <v/>
      </c>
      <c r="C79" s="38" t="str">
        <f ca="1">IFERROR(VLOOKUP(A79-(Manual!$B$1)+1,Dados!$A$3:$Z$26,MATCH(C$5,Dados!$A$2:$BC$2,0),FALSE),"")</f>
        <v/>
      </c>
      <c r="D79" s="38" t="str">
        <f ca="1">IFERROR(VLOOKUP(A79,Dados!$A$3:$Z$26,MATCH(D$5,Dados!$A$2:$BC$2,0),FALSE),"")</f>
        <v/>
      </c>
      <c r="E79" s="36" t="str">
        <f t="shared" ca="1" si="7"/>
        <v/>
      </c>
      <c r="F79" s="94"/>
    </row>
    <row r="80" spans="1:6" x14ac:dyDescent="0.25">
      <c r="A80" s="72" t="str">
        <f t="shared" ca="1" si="6"/>
        <v/>
      </c>
      <c r="B80" s="20" t="str">
        <f ca="1">IFERROR(VLOOKUP(A80,Dados!$A$3:$Z$26,MATCH(B$5,Dados!$A$2:$BC$2,0),FALSE),"")</f>
        <v/>
      </c>
      <c r="C80" s="38" t="str">
        <f ca="1">IFERROR(VLOOKUP(A80-(Manual!$B$1)+1,Dados!$A$3:$Z$26,MATCH(C$5,Dados!$A$2:$BC$2,0),FALSE),"")</f>
        <v/>
      </c>
      <c r="D80" s="38" t="str">
        <f ca="1">IFERROR(VLOOKUP(A80,Dados!$A$3:$Z$26,MATCH(D$5,Dados!$A$2:$BC$2,0),FALSE),"")</f>
        <v/>
      </c>
      <c r="E80" s="36" t="str">
        <f t="shared" ca="1" si="7"/>
        <v/>
      </c>
      <c r="F80" s="94"/>
    </row>
    <row r="81" spans="1:6" x14ac:dyDescent="0.25">
      <c r="A81" s="72" t="str">
        <f t="shared" ca="1" si="6"/>
        <v/>
      </c>
      <c r="B81" s="20" t="str">
        <f ca="1">IFERROR(VLOOKUP(A81,Dados!$A$3:$Z$26,MATCH(B$5,Dados!$A$2:$BC$2,0),FALSE),"")</f>
        <v/>
      </c>
      <c r="C81" s="38" t="str">
        <f ca="1">IFERROR(VLOOKUP(A81-(Manual!$B$1)+1,Dados!$A$3:$Z$26,MATCH(C$5,Dados!$A$2:$BC$2,0),FALSE),"")</f>
        <v/>
      </c>
      <c r="D81" s="38" t="str">
        <f ca="1">IFERROR(VLOOKUP(A81,Dados!$A$3:$Z$26,MATCH(D$5,Dados!$A$2:$BC$2,0),FALSE),"")</f>
        <v/>
      </c>
      <c r="E81" s="36" t="str">
        <f t="shared" ca="1" si="7"/>
        <v/>
      </c>
      <c r="F81" s="94"/>
    </row>
    <row r="82" spans="1:6" x14ac:dyDescent="0.25">
      <c r="A82" s="72" t="str">
        <f t="shared" ca="1" si="6"/>
        <v/>
      </c>
      <c r="B82" s="20" t="str">
        <f ca="1">IFERROR(VLOOKUP(A82,Dados!$A$3:$Z$26,MATCH(B$5,Dados!$A$2:$BC$2,0),FALSE),"")</f>
        <v/>
      </c>
      <c r="C82" s="38" t="str">
        <f ca="1">IFERROR(VLOOKUP(A82-(Manual!$B$1)+1,Dados!$A$3:$Z$26,MATCH(C$5,Dados!$A$2:$BC$2,0),FALSE),"")</f>
        <v/>
      </c>
      <c r="D82" s="38" t="str">
        <f ca="1">IFERROR(VLOOKUP(A82,Dados!$A$3:$Z$26,MATCH(D$5,Dados!$A$2:$BC$2,0),FALSE),"")</f>
        <v/>
      </c>
      <c r="E82" s="36" t="str">
        <f t="shared" ca="1" si="7"/>
        <v/>
      </c>
      <c r="F82" s="94"/>
    </row>
    <row r="83" spans="1:6" x14ac:dyDescent="0.25">
      <c r="A83" s="72" t="str">
        <f t="shared" ca="1" si="6"/>
        <v/>
      </c>
      <c r="B83" s="20" t="str">
        <f ca="1">IFERROR(VLOOKUP(A83,Dados!$A$3:$Z$26,MATCH(B$5,Dados!$A$2:$BC$2,0),FALSE),"")</f>
        <v/>
      </c>
      <c r="C83" s="38" t="str">
        <f ca="1">IFERROR(VLOOKUP(A83-(Manual!$B$1)+1,Dados!$A$3:$Z$26,MATCH(C$5,Dados!$A$2:$BC$2,0),FALSE),"")</f>
        <v/>
      </c>
      <c r="D83" s="38" t="str">
        <f ca="1">IFERROR(VLOOKUP(A83,Dados!$A$3:$Z$26,MATCH(D$5,Dados!$A$2:$BC$2,0),FALSE),"")</f>
        <v/>
      </c>
      <c r="E83" s="36" t="str">
        <f t="shared" ca="1" si="7"/>
        <v/>
      </c>
      <c r="F83" s="94"/>
    </row>
    <row r="84" spans="1:6" x14ac:dyDescent="0.25">
      <c r="A84" s="72" t="str">
        <f t="shared" ca="1" si="6"/>
        <v/>
      </c>
      <c r="B84" s="20" t="str">
        <f ca="1">IFERROR(VLOOKUP(A84,Dados!$A$3:$Z$26,MATCH(B$5,Dados!$A$2:$BC$2,0),FALSE),"")</f>
        <v/>
      </c>
      <c r="C84" s="38" t="str">
        <f ca="1">IFERROR(VLOOKUP(A84-(Manual!$B$1)+1,Dados!$A$3:$Z$26,MATCH(C$5,Dados!$A$2:$BC$2,0),FALSE),"")</f>
        <v/>
      </c>
      <c r="D84" s="38" t="str">
        <f ca="1">IFERROR(VLOOKUP(A84,Dados!$A$3:$Z$26,MATCH(D$5,Dados!$A$2:$BC$2,0),FALSE),"")</f>
        <v/>
      </c>
      <c r="E84" s="36" t="str">
        <f t="shared" ca="1" si="7"/>
        <v/>
      </c>
      <c r="F84" s="94"/>
    </row>
    <row r="85" spans="1:6" x14ac:dyDescent="0.25">
      <c r="A85" s="72" t="str">
        <f t="shared" ca="1" si="6"/>
        <v/>
      </c>
      <c r="B85" s="20" t="str">
        <f ca="1">IFERROR(VLOOKUP(A85,Dados!$A$3:$Z$26,MATCH(B$5,Dados!$A$2:$BC$2,0),FALSE),"")</f>
        <v/>
      </c>
      <c r="C85" s="38" t="str">
        <f ca="1">IFERROR(VLOOKUP(A85-(Manual!$B$1)+1,Dados!$A$3:$Z$26,MATCH(C$5,Dados!$A$2:$BC$2,0),FALSE),"")</f>
        <v/>
      </c>
      <c r="D85" s="38" t="str">
        <f ca="1">IFERROR(VLOOKUP(A85,Dados!$A$3:$Z$26,MATCH(D$5,Dados!$A$2:$BC$2,0),FALSE),"")</f>
        <v/>
      </c>
      <c r="E85" s="36" t="str">
        <f t="shared" ca="1" si="7"/>
        <v/>
      </c>
      <c r="F85" s="94"/>
    </row>
    <row r="86" spans="1:6" x14ac:dyDescent="0.25">
      <c r="A86" s="72" t="str">
        <f t="shared" ca="1" si="6"/>
        <v/>
      </c>
      <c r="B86" s="20" t="str">
        <f ca="1">IFERROR(VLOOKUP(A86,Dados!$A$3:$Z$26,MATCH(B$5,Dados!$A$2:$BC$2,0),FALSE),"")</f>
        <v/>
      </c>
      <c r="C86" s="38" t="str">
        <f ca="1">IFERROR(VLOOKUP(A86-(Manual!$B$1)+1,Dados!$A$3:$Z$26,MATCH(C$5,Dados!$A$2:$BC$2,0),FALSE),"")</f>
        <v/>
      </c>
      <c r="D86" s="38" t="str">
        <f ca="1">IFERROR(VLOOKUP(A86,Dados!$A$3:$Z$26,MATCH(D$5,Dados!$A$2:$BC$2,0),FALSE),"")</f>
        <v/>
      </c>
      <c r="E86" s="36" t="str">
        <f t="shared" ca="1" si="7"/>
        <v/>
      </c>
      <c r="F86" s="94"/>
    </row>
    <row r="87" spans="1:6" x14ac:dyDescent="0.25">
      <c r="A87" s="72" t="str">
        <f t="shared" ca="1" si="6"/>
        <v/>
      </c>
      <c r="B87" s="20" t="str">
        <f ca="1">IFERROR(VLOOKUP(A87,Dados!$A$3:$Z$26,MATCH(B$5,Dados!$A$2:$BC$2,0),FALSE),"")</f>
        <v/>
      </c>
      <c r="C87" s="38" t="str">
        <f ca="1">IFERROR(VLOOKUP(A87-(Manual!$B$1)+1,Dados!$A$3:$Z$26,MATCH(C$5,Dados!$A$2:$BC$2,0),FALSE),"")</f>
        <v/>
      </c>
      <c r="D87" s="38" t="str">
        <f ca="1">IFERROR(VLOOKUP(A87,Dados!$A$3:$Z$26,MATCH(D$5,Dados!$A$2:$BC$2,0),FALSE),"")</f>
        <v/>
      </c>
      <c r="E87" s="36" t="str">
        <f t="shared" ca="1" si="7"/>
        <v/>
      </c>
      <c r="F87" s="94"/>
    </row>
    <row r="88" spans="1:6" x14ac:dyDescent="0.25">
      <c r="A88" s="72" t="str">
        <f t="shared" ca="1" si="6"/>
        <v/>
      </c>
      <c r="B88" s="20" t="str">
        <f ca="1">IFERROR(VLOOKUP(A88,Dados!$A$3:$Z$26,MATCH(B$5,Dados!$A$2:$BC$2,0),FALSE),"")</f>
        <v/>
      </c>
      <c r="C88" s="38" t="str">
        <f ca="1">IFERROR(VLOOKUP(A88-(Manual!$B$1)+1,Dados!$A$3:$Z$26,MATCH(C$5,Dados!$A$2:$BC$2,0),FALSE),"")</f>
        <v/>
      </c>
      <c r="D88" s="38" t="str">
        <f ca="1">IFERROR(VLOOKUP(A88,Dados!$A$3:$Z$26,MATCH(D$5,Dados!$A$2:$BC$2,0),FALSE),"")</f>
        <v/>
      </c>
      <c r="E88" s="36" t="str">
        <f t="shared" ca="1" si="7"/>
        <v/>
      </c>
      <c r="F88" s="94"/>
    </row>
    <row r="89" spans="1:6" x14ac:dyDescent="0.25">
      <c r="A89" s="72" t="str">
        <f t="shared" ca="1" si="6"/>
        <v/>
      </c>
      <c r="B89" s="20" t="str">
        <f ca="1">IFERROR(VLOOKUP(A89,Dados!$A$3:$Z$26,MATCH(B$5,Dados!$A$2:$BC$2,0),FALSE),"")</f>
        <v/>
      </c>
      <c r="C89" s="38" t="str">
        <f ca="1">IFERROR(VLOOKUP(A89-(Manual!$B$1)+1,Dados!$A$3:$Z$26,MATCH(C$5,Dados!$A$2:$BC$2,0),FALSE),"")</f>
        <v/>
      </c>
      <c r="D89" s="38" t="str">
        <f ca="1">IFERROR(VLOOKUP(A89,Dados!$A$3:$Z$26,MATCH(D$5,Dados!$A$2:$BC$2,0),FALSE),"")</f>
        <v/>
      </c>
      <c r="E89" s="36" t="str">
        <f t="shared" ca="1" si="7"/>
        <v/>
      </c>
      <c r="F89" s="94"/>
    </row>
    <row r="90" spans="1:6" x14ac:dyDescent="0.25">
      <c r="A90" s="72" t="str">
        <f t="shared" ca="1" si="6"/>
        <v/>
      </c>
      <c r="B90" s="20" t="str">
        <f ca="1">IFERROR(VLOOKUP(A90,Dados!$A$3:$Z$26,MATCH(B$5,Dados!$A$2:$BC$2,0),FALSE),"")</f>
        <v/>
      </c>
      <c r="C90" s="38" t="str">
        <f ca="1">IFERROR(VLOOKUP(A90-(Manual!$B$1)+1,Dados!$A$3:$Z$26,MATCH(C$5,Dados!$A$2:$BC$2,0),FALSE),"")</f>
        <v/>
      </c>
      <c r="D90" s="38" t="str">
        <f ca="1">IFERROR(VLOOKUP(A90,Dados!$A$3:$Z$26,MATCH(D$5,Dados!$A$2:$BC$2,0),FALSE),"")</f>
        <v/>
      </c>
      <c r="E90" s="36" t="str">
        <f t="shared" ca="1" si="7"/>
        <v/>
      </c>
      <c r="F90" s="94"/>
    </row>
    <row r="91" spans="1:6" x14ac:dyDescent="0.25">
      <c r="A91" s="72" t="str">
        <f t="shared" ca="1" si="6"/>
        <v/>
      </c>
      <c r="B91" s="20" t="str">
        <f ca="1">IFERROR(VLOOKUP(A91,Dados!$A$3:$Z$26,MATCH(B$5,Dados!$A$2:$BC$2,0),FALSE),"")</f>
        <v/>
      </c>
      <c r="C91" s="38" t="str">
        <f ca="1">IFERROR(VLOOKUP(A91-(Manual!$B$1)+1,Dados!$A$3:$Z$26,MATCH(C$5,Dados!$A$2:$BC$2,0),FALSE),"")</f>
        <v/>
      </c>
      <c r="D91" s="38" t="str">
        <f ca="1">IFERROR(VLOOKUP(A91,Dados!$A$3:$Z$26,MATCH(D$5,Dados!$A$2:$BC$2,0),FALSE),"")</f>
        <v/>
      </c>
      <c r="E91" s="36" t="str">
        <f t="shared" ca="1" si="7"/>
        <v/>
      </c>
      <c r="F91" s="94"/>
    </row>
    <row r="92" spans="1:6" x14ac:dyDescent="0.25">
      <c r="A92" s="72" t="str">
        <f t="shared" ca="1" si="6"/>
        <v/>
      </c>
      <c r="B92" s="20" t="str">
        <f ca="1">IFERROR(VLOOKUP(A92,Dados!$A$3:$Z$26,MATCH(B$5,Dados!$A$2:$BC$2,0),FALSE),"")</f>
        <v/>
      </c>
      <c r="C92" s="38" t="str">
        <f ca="1">IFERROR(VLOOKUP(A92-(Manual!$B$1)+1,Dados!$A$3:$Z$26,MATCH(C$5,Dados!$A$2:$BC$2,0),FALSE),"")</f>
        <v/>
      </c>
      <c r="D92" s="38" t="str">
        <f ca="1">IFERROR(VLOOKUP(A92,Dados!$A$3:$Z$26,MATCH(D$5,Dados!$A$2:$BC$2,0),FALSE),"")</f>
        <v/>
      </c>
      <c r="E92" s="36" t="str">
        <f t="shared" ca="1" si="7"/>
        <v/>
      </c>
      <c r="F92" s="94"/>
    </row>
    <row r="93" spans="1:6" x14ac:dyDescent="0.25">
      <c r="A93" s="72" t="str">
        <f t="shared" ca="1" si="6"/>
        <v/>
      </c>
      <c r="B93" s="20" t="str">
        <f ca="1">IFERROR(VLOOKUP(A93,Dados!$A$3:$Z$26,MATCH(B$5,Dados!$A$2:$BC$2,0),FALSE),"")</f>
        <v/>
      </c>
      <c r="C93" s="38" t="str">
        <f ca="1">IFERROR(VLOOKUP(A93-(Manual!$B$1)+1,Dados!$A$3:$Z$26,MATCH(C$5,Dados!$A$2:$BC$2,0),FALSE),"")</f>
        <v/>
      </c>
      <c r="D93" s="38" t="str">
        <f ca="1">IFERROR(VLOOKUP(A93,Dados!$A$3:$Z$26,MATCH(D$5,Dados!$A$2:$BC$2,0),FALSE),"")</f>
        <v/>
      </c>
      <c r="E93" s="36" t="str">
        <f t="shared" ca="1" si="7"/>
        <v/>
      </c>
      <c r="F93" s="94"/>
    </row>
    <row r="94" spans="1:6" x14ac:dyDescent="0.25">
      <c r="A94" s="72" t="str">
        <f t="shared" ca="1" si="6"/>
        <v/>
      </c>
      <c r="B94" s="20" t="str">
        <f ca="1">IFERROR(VLOOKUP(A94,Dados!$A$3:$Z$26,MATCH(B$5,Dados!$A$2:$BC$2,0),FALSE),"")</f>
        <v/>
      </c>
      <c r="C94" s="38" t="str">
        <f ca="1">IFERROR(VLOOKUP(A94-(Manual!$B$1)+1,Dados!$A$3:$Z$26,MATCH(C$5,Dados!$A$2:$BC$2,0),FALSE),"")</f>
        <v/>
      </c>
      <c r="D94" s="38" t="str">
        <f ca="1">IFERROR(VLOOKUP(A94,Dados!$A$3:$Z$26,MATCH(D$5,Dados!$A$2:$BC$2,0),FALSE),"")</f>
        <v/>
      </c>
      <c r="E94" s="36" t="str">
        <f t="shared" ca="1" si="7"/>
        <v/>
      </c>
      <c r="F94" s="94"/>
    </row>
    <row r="95" spans="1:6" x14ac:dyDescent="0.25">
      <c r="A95" s="72" t="str">
        <f t="shared" ca="1" si="6"/>
        <v/>
      </c>
      <c r="B95" s="20" t="str">
        <f ca="1">IFERROR(VLOOKUP(A95,Dados!$A$3:$Z$26,MATCH(B$5,Dados!$A$2:$BC$2,0),FALSE),"")</f>
        <v/>
      </c>
      <c r="C95" s="38" t="str">
        <f ca="1">IFERROR(VLOOKUP(A95-(Manual!$B$1)+1,Dados!$A$3:$Z$26,MATCH(C$5,Dados!$A$2:$BC$2,0),FALSE),"")</f>
        <v/>
      </c>
      <c r="D95" s="38" t="str">
        <f ca="1">IFERROR(VLOOKUP(A95,Dados!$A$3:$Z$26,MATCH(D$5,Dados!$A$2:$BC$2,0),FALSE),"")</f>
        <v/>
      </c>
      <c r="E95" s="36" t="str">
        <f t="shared" ca="1" si="7"/>
        <v/>
      </c>
      <c r="F95" s="94"/>
    </row>
    <row r="96" spans="1:6" x14ac:dyDescent="0.25">
      <c r="A96" s="72" t="str">
        <f t="shared" ca="1" si="6"/>
        <v/>
      </c>
      <c r="B96" s="20" t="str">
        <f ca="1">IFERROR(VLOOKUP(A96,Dados!$A$3:$Z$26,MATCH(B$5,Dados!$A$2:$BC$2,0),FALSE),"")</f>
        <v/>
      </c>
      <c r="C96" s="38" t="str">
        <f ca="1">IFERROR(VLOOKUP(A96-(Manual!$B$1)+1,Dados!$A$3:$Z$26,MATCH(C$5,Dados!$A$2:$BC$2,0),FALSE),"")</f>
        <v/>
      </c>
      <c r="D96" s="38" t="str">
        <f ca="1">IFERROR(VLOOKUP(A96,Dados!$A$3:$Z$26,MATCH(D$5,Dados!$A$2:$BC$2,0),FALSE),"")</f>
        <v/>
      </c>
      <c r="E96" s="36" t="str">
        <f t="shared" ca="1" si="7"/>
        <v/>
      </c>
      <c r="F96" s="94"/>
    </row>
    <row r="97" spans="1:6" x14ac:dyDescent="0.25">
      <c r="A97" s="72" t="str">
        <f t="shared" ca="1" si="6"/>
        <v/>
      </c>
      <c r="B97" s="20" t="str">
        <f ca="1">IFERROR(VLOOKUP(A97,Dados!$A$3:$Z$26,MATCH(B$5,Dados!$A$2:$BC$2,0),FALSE),"")</f>
        <v/>
      </c>
      <c r="C97" s="38" t="str">
        <f ca="1">IFERROR(VLOOKUP(A97-(Manual!$B$1)+1,Dados!$A$3:$Z$26,MATCH(C$5,Dados!$A$2:$BC$2,0),FALSE),"")</f>
        <v/>
      </c>
      <c r="D97" s="38" t="str">
        <f ca="1">IFERROR(VLOOKUP(A97,Dados!$A$3:$Z$26,MATCH(D$5,Dados!$A$2:$BC$2,0),FALSE),"")</f>
        <v/>
      </c>
      <c r="E97" s="36" t="str">
        <f t="shared" ca="1" si="7"/>
        <v/>
      </c>
      <c r="F97" s="94"/>
    </row>
    <row r="98" spans="1:6" x14ac:dyDescent="0.25">
      <c r="A98" s="72" t="str">
        <f t="shared" ca="1" si="6"/>
        <v/>
      </c>
      <c r="B98" s="20" t="str">
        <f ca="1">IFERROR(VLOOKUP(A98,Dados!$A$3:$Z$26,MATCH(B$5,Dados!$A$2:$BC$2,0),FALSE),"")</f>
        <v/>
      </c>
      <c r="C98" s="38" t="str">
        <f ca="1">IFERROR(VLOOKUP(A98-(Manual!$B$1)+1,Dados!$A$3:$Z$26,MATCH(C$5,Dados!$A$2:$BC$2,0),FALSE),"")</f>
        <v/>
      </c>
      <c r="D98" s="38" t="str">
        <f ca="1">IFERROR(VLOOKUP(A98,Dados!$A$3:$Z$26,MATCH(D$5,Dados!$A$2:$BC$2,0),FALSE),"")</f>
        <v/>
      </c>
      <c r="E98" s="36" t="str">
        <f t="shared" ca="1" si="7"/>
        <v/>
      </c>
      <c r="F98" s="94"/>
    </row>
    <row r="99" spans="1:6" x14ac:dyDescent="0.25">
      <c r="A99" s="72" t="str">
        <f t="shared" ca="1" si="6"/>
        <v/>
      </c>
      <c r="B99" s="20" t="str">
        <f ca="1">IFERROR(VLOOKUP(A99,Dados!$A$3:$Z$26,MATCH(B$5,Dados!$A$2:$BC$2,0),FALSE),"")</f>
        <v/>
      </c>
      <c r="C99" s="38" t="str">
        <f ca="1">IFERROR(VLOOKUP(A99-(Manual!$B$1)+1,Dados!$A$3:$Z$26,MATCH(C$5,Dados!$A$2:$BC$2,0),FALSE),"")</f>
        <v/>
      </c>
      <c r="D99" s="38" t="str">
        <f ca="1">IFERROR(VLOOKUP(A99,Dados!$A$3:$Z$26,MATCH(D$5,Dados!$A$2:$BC$2,0),FALSE),"")</f>
        <v/>
      </c>
      <c r="E99" s="36" t="str">
        <f t="shared" ca="1" si="7"/>
        <v/>
      </c>
      <c r="F99" s="94"/>
    </row>
    <row r="100" spans="1:6" x14ac:dyDescent="0.25">
      <c r="A100" s="72" t="str">
        <f t="shared" ca="1" si="6"/>
        <v/>
      </c>
      <c r="B100" s="20" t="str">
        <f ca="1">IFERROR(VLOOKUP(A100,Dados!$A$3:$Z$26,MATCH(B$5,Dados!$A$2:$BC$2,0),FALSE),"")</f>
        <v/>
      </c>
      <c r="C100" s="38" t="str">
        <f ca="1">IFERROR(VLOOKUP(A100-(Manual!$B$1)+1,Dados!$A$3:$Z$26,MATCH(C$5,Dados!$A$2:$BC$2,0),FALSE),"")</f>
        <v/>
      </c>
      <c r="D100" s="38" t="str">
        <f ca="1">IFERROR(VLOOKUP(A100,Dados!$A$3:$Z$26,MATCH(D$5,Dados!$A$2:$BC$2,0),FALSE),"")</f>
        <v/>
      </c>
      <c r="E100" s="36" t="str">
        <f t="shared" ca="1" si="7"/>
        <v/>
      </c>
      <c r="F100" s="94"/>
    </row>
    <row r="101" spans="1:6" x14ac:dyDescent="0.25">
      <c r="A101" s="72" t="str">
        <f t="shared" ca="1" si="6"/>
        <v/>
      </c>
      <c r="B101" s="20" t="str">
        <f ca="1">IFERROR(VLOOKUP(A101,Dados!$A$3:$Z$26,MATCH(B$5,Dados!$A$2:$BC$2,0),FALSE),"")</f>
        <v/>
      </c>
      <c r="C101" s="38" t="str">
        <f ca="1">IFERROR(VLOOKUP(A101-(Manual!$B$1)+1,Dados!$A$3:$Z$26,MATCH(C$5,Dados!$A$2:$BC$2,0),FALSE),"")</f>
        <v/>
      </c>
      <c r="D101" s="38" t="str">
        <f ca="1">IFERROR(VLOOKUP(A101,Dados!$A$3:$Z$26,MATCH(D$5,Dados!$A$2:$BC$2,0),FALSE),"")</f>
        <v/>
      </c>
      <c r="E101" s="36" t="str">
        <f t="shared" ca="1" si="7"/>
        <v/>
      </c>
      <c r="F101" s="94"/>
    </row>
    <row r="102" spans="1:6" x14ac:dyDescent="0.25">
      <c r="A102" s="72" t="str">
        <f t="shared" ca="1" si="6"/>
        <v/>
      </c>
      <c r="B102" s="20" t="str">
        <f ca="1">IFERROR(VLOOKUP(A102,Dados!$A$3:$Z$26,MATCH(B$5,Dados!$A$2:$BC$2,0),FALSE),"")</f>
        <v/>
      </c>
      <c r="C102" s="38" t="str">
        <f ca="1">IFERROR(VLOOKUP(A102-(Manual!$B$1)+1,Dados!$A$3:$Z$26,MATCH(C$5,Dados!$A$2:$BC$2,0),FALSE),"")</f>
        <v/>
      </c>
      <c r="D102" s="38" t="str">
        <f ca="1">IFERROR(VLOOKUP(A102,Dados!$A$3:$Z$26,MATCH(D$5,Dados!$A$2:$BC$2,0),FALSE),"")</f>
        <v/>
      </c>
      <c r="E102" s="36" t="str">
        <f t="shared" ca="1" si="7"/>
        <v/>
      </c>
      <c r="F102" s="94"/>
    </row>
    <row r="103" spans="1:6" x14ac:dyDescent="0.25">
      <c r="A103" s="72" t="str">
        <f t="shared" ca="1" si="6"/>
        <v/>
      </c>
      <c r="B103" s="20" t="str">
        <f ca="1">IFERROR(VLOOKUP(A103,Dados!$A$3:$Z$26,MATCH(B$5,Dados!$A$2:$BC$2,0),FALSE),"")</f>
        <v/>
      </c>
      <c r="C103" s="38" t="str">
        <f ca="1">IFERROR(VLOOKUP(A103-(Manual!$B$1)+1,Dados!$A$3:$Z$26,MATCH(C$5,Dados!$A$2:$BC$2,0),FALSE),"")</f>
        <v/>
      </c>
      <c r="D103" s="38" t="str">
        <f ca="1">IFERROR(VLOOKUP(A103,Dados!$A$3:$Z$26,MATCH(D$5,Dados!$A$2:$BC$2,0),FALSE),"")</f>
        <v/>
      </c>
      <c r="E103" s="36" t="str">
        <f t="shared" ca="1" si="7"/>
        <v/>
      </c>
      <c r="F103" s="94"/>
    </row>
    <row r="104" spans="1:6" x14ac:dyDescent="0.25">
      <c r="A104" s="72" t="str">
        <f t="shared" ca="1" si="6"/>
        <v/>
      </c>
      <c r="B104" s="20" t="str">
        <f ca="1">IFERROR(VLOOKUP(A104,Dados!$A$3:$Z$26,MATCH(B$5,Dados!$A$2:$BC$2,0),FALSE),"")</f>
        <v/>
      </c>
      <c r="C104" s="38" t="str">
        <f ca="1">IFERROR(VLOOKUP(A104-(Manual!$B$1)+1,Dados!$A$3:$Z$26,MATCH(C$5,Dados!$A$2:$BC$2,0),FALSE),"")</f>
        <v/>
      </c>
      <c r="D104" s="38" t="str">
        <f ca="1">IFERROR(VLOOKUP(A104,Dados!$A$3:$Z$26,MATCH(D$5,Dados!$A$2:$BC$2,0),FALSE),"")</f>
        <v/>
      </c>
      <c r="E104" s="36" t="str">
        <f t="shared" ca="1" si="7"/>
        <v/>
      </c>
      <c r="F104" s="94"/>
    </row>
  </sheetData>
  <mergeCells count="4">
    <mergeCell ref="M33:X33"/>
    <mergeCell ref="A1:E1"/>
    <mergeCell ref="G1:I1"/>
    <mergeCell ref="M6:X7"/>
  </mergeCells>
  <pageMargins left="0.511811024" right="0.511811024" top="0.78740157499999996" bottom="0.78740157499999996" header="0.31496062000000002" footer="0.31496062000000002"/>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4"/>
  <sheetViews>
    <sheetView topLeftCell="A5" workbookViewId="0">
      <selection activeCell="A5" sqref="A5"/>
    </sheetView>
  </sheetViews>
  <sheetFormatPr defaultColWidth="9.140625" defaultRowHeight="15" x14ac:dyDescent="0.25"/>
  <cols>
    <col min="1" max="3" width="13" style="77" customWidth="1"/>
    <col min="4" max="4" width="6.5703125" style="96" customWidth="1"/>
    <col min="5" max="5" width="9.140625" style="96" hidden="1" customWidth="1"/>
    <col min="6" max="8" width="15.140625" style="96" hidden="1" customWidth="1"/>
    <col min="9" max="13" width="9.140625" style="95"/>
    <col min="14" max="14" width="4.5703125" style="95" bestFit="1" customWidth="1"/>
    <col min="15" max="15" width="15.140625" style="95" bestFit="1" customWidth="1"/>
    <col min="16" max="16" width="12.42578125" style="95" bestFit="1" customWidth="1"/>
    <col min="17" max="28" width="9.140625" style="95"/>
    <col min="29" max="16384" width="9.140625" style="8"/>
  </cols>
  <sheetData>
    <row r="1" spans="1:20" ht="15" hidden="1" customHeight="1" thickBot="1" x14ac:dyDescent="0.3">
      <c r="A1" s="184" t="s">
        <v>31</v>
      </c>
      <c r="B1" s="185"/>
      <c r="C1" s="186"/>
      <c r="D1" s="94"/>
      <c r="E1" s="187" t="s">
        <v>32</v>
      </c>
      <c r="F1" s="188"/>
      <c r="G1" s="189"/>
      <c r="H1" s="95"/>
    </row>
    <row r="2" spans="1:20" ht="13.5" hidden="1" customHeight="1" x14ac:dyDescent="0.25">
      <c r="A2" s="77" t="s">
        <v>0</v>
      </c>
      <c r="B2" s="77" t="s">
        <v>3</v>
      </c>
      <c r="C2" s="77" t="s">
        <v>188</v>
      </c>
    </row>
    <row r="3" spans="1:20" ht="13.5" hidden="1" customHeight="1" x14ac:dyDescent="0.25">
      <c r="B3" s="77">
        <f ca="1">VLOOKUP(B$5,Parametros!$B$2:$E$100,3,FALSE)</f>
        <v>1991</v>
      </c>
      <c r="C3" s="77">
        <f ca="1">VLOOKUP(C$5,Parametros!$B$2:$E$100,3,FALSE)</f>
        <v>1991</v>
      </c>
    </row>
    <row r="4" spans="1:20" ht="15.75" hidden="1" customHeight="1" thickBot="1" x14ac:dyDescent="0.3">
      <c r="B4" s="77">
        <f ca="1">VLOOKUP(B$5,Parametros!$B$2:$E$100,4,FALSE)</f>
        <v>2014</v>
      </c>
      <c r="C4" s="77">
        <f ca="1">VLOOKUP(C$5,Parametros!$B$2:$E$100,4,FALSE)</f>
        <v>2014</v>
      </c>
    </row>
    <row r="5" spans="1:20" x14ac:dyDescent="0.25">
      <c r="A5" s="25" t="s">
        <v>0</v>
      </c>
      <c r="B5" s="26" t="s">
        <v>3</v>
      </c>
      <c r="C5" s="27" t="s">
        <v>114</v>
      </c>
      <c r="D5" s="97"/>
      <c r="E5" s="98" t="s">
        <v>36</v>
      </c>
      <c r="F5" s="99" t="str">
        <f>"'gf'!"</f>
        <v>'gf'!</v>
      </c>
      <c r="G5" s="99"/>
      <c r="H5" s="100"/>
    </row>
    <row r="6" spans="1:20" ht="15" customHeight="1" x14ac:dyDescent="0.25">
      <c r="A6" s="72">
        <f ca="1">INDEX(Dados!$A$2:$BC$26,MATCH(MAX(B3:C3),Dados!$A$3:$A$26,0)+1,MATCH(A5,Dados!$A$2:$BC$2,0))</f>
        <v>1991</v>
      </c>
      <c r="B6" s="38">
        <f ca="1">IFERROR(VLOOKUP(A6,Dados!$A$3:$Z$26,MATCH(B$5,Dados!$A$2:$BC$2,0),FALSE),"")</f>
        <v>7786</v>
      </c>
      <c r="C6" s="132">
        <f ca="1">IFERROR(VLOOKUP(A6,Dados!$A$3:$Z$26,MATCH(C$5,Dados!$A$2:$BC$2,0),FALSE),"")</f>
        <v>21.853454919085539</v>
      </c>
      <c r="D6" s="94"/>
      <c r="E6" s="101" t="s">
        <v>33</v>
      </c>
      <c r="F6" s="94" t="str">
        <f t="shared" ref="F6:H6" si="0">ADDRESS(ROW(A6),COLUMN(A6))</f>
        <v>$A$6</v>
      </c>
      <c r="G6" s="94" t="str">
        <f t="shared" si="0"/>
        <v>$B$6</v>
      </c>
      <c r="H6" s="94" t="str">
        <f t="shared" si="0"/>
        <v>$C$6</v>
      </c>
      <c r="I6" s="190" t="s">
        <v>190</v>
      </c>
      <c r="J6" s="190"/>
      <c r="K6" s="190"/>
      <c r="L6" s="190"/>
      <c r="M6" s="190"/>
      <c r="N6" s="190"/>
      <c r="O6" s="190"/>
      <c r="P6" s="190"/>
      <c r="Q6" s="190"/>
      <c r="R6" s="190"/>
      <c r="S6" s="190"/>
      <c r="T6" s="133"/>
    </row>
    <row r="7" spans="1:20" x14ac:dyDescent="0.25">
      <c r="A7" s="72">
        <f ca="1">IFERROR(IF((A6+1)&gt;MIN($B$4:$C$4),"",(A6+1)),"")</f>
        <v>1992</v>
      </c>
      <c r="B7" s="38">
        <f ca="1">IFERROR(VLOOKUP(A7,Dados!$A$3:$Z$26,MATCH(B$5,Dados!$A$2:$BC$2,0),FALSE),"")</f>
        <v>7864</v>
      </c>
      <c r="C7" s="132">
        <f ca="1">IFERROR(VLOOKUP(A7,Dados!$A$3:$Z$26,MATCH(C$5,Dados!$A$2:$BC$2,0),FALSE),"")</f>
        <v>22.142421159715159</v>
      </c>
      <c r="D7" s="94"/>
      <c r="E7" s="101" t="s">
        <v>34</v>
      </c>
      <c r="F7" s="94" t="str">
        <f ca="1">ADDRESS(MATCH(MIN($B$4:$C$4),$A$6:$A$104,0)+5,1)</f>
        <v>$A$29</v>
      </c>
      <c r="G7" s="94" t="str">
        <f ca="1">ADDRESS(MATCH(MIN($B$4:$C$4),$A$6:$A$104,0)+5,2)</f>
        <v>$B$29</v>
      </c>
      <c r="H7" s="94" t="str">
        <f ca="1">ADDRESS(MATCH(MIN($B$4:$C$4),$A$6:$A$104,0)+5,3)</f>
        <v>$C$29</v>
      </c>
      <c r="I7" s="133"/>
      <c r="J7" s="133"/>
      <c r="K7" s="133"/>
      <c r="L7" s="133"/>
      <c r="M7" s="133"/>
      <c r="N7" s="133"/>
      <c r="O7" s="133"/>
      <c r="P7" s="133"/>
      <c r="Q7" s="133"/>
      <c r="R7" s="133"/>
      <c r="S7" s="133"/>
      <c r="T7" s="133"/>
    </row>
    <row r="8" spans="1:20" x14ac:dyDescent="0.25">
      <c r="A8" s="72">
        <f t="shared" ref="A8:A71" ca="1" si="1">IFERROR(IF((A7+1)&gt;MIN($B$4:$C$4),"",(A7+1)),"")</f>
        <v>1993</v>
      </c>
      <c r="B8" s="38">
        <f ca="1">IFERROR(VLOOKUP(A8,Dados!$A$3:$Z$26,MATCH(B$5,Dados!$A$2:$BC$2,0),FALSE),"")</f>
        <v>7800</v>
      </c>
      <c r="C8" s="132">
        <f ca="1">IFERROR(VLOOKUP(A8,Dados!$A$3:$Z$26,MATCH(C$5,Dados!$A$2:$BC$2,0),FALSE),"")</f>
        <v>25.468846153846155</v>
      </c>
      <c r="D8" s="94"/>
      <c r="E8" s="101" t="s">
        <v>35</v>
      </c>
      <c r="F8" s="94" t="str">
        <f ca="1">$F$5&amp;F6&amp;":"&amp;F7</f>
        <v>'gf'!$A$6:$A$29</v>
      </c>
      <c r="G8" s="94" t="str">
        <f t="shared" ref="G8:H8" ca="1" si="2">$F$5&amp;G6&amp;":"&amp;G7</f>
        <v>'gf'!$B$6:$B$29</v>
      </c>
      <c r="H8" s="102" t="str">
        <f t="shared" ca="1" si="2"/>
        <v>'gf'!$C$6:$C$29</v>
      </c>
    </row>
    <row r="9" spans="1:20" ht="15.75" thickBot="1" x14ac:dyDescent="0.3">
      <c r="A9" s="72">
        <f t="shared" ca="1" si="1"/>
        <v>1994</v>
      </c>
      <c r="B9" s="38">
        <f ca="1">IFERROR(VLOOKUP(A9,Dados!$A$3:$Z$26,MATCH(B$5,Dados!$A$2:$BC$2,0),FALSE),"")</f>
        <v>7979</v>
      </c>
      <c r="C9" s="132">
        <f ca="1">IFERROR(VLOOKUP(A9,Dados!$A$3:$Z$26,MATCH(C$5,Dados!$A$2:$BC$2,0),FALSE),"")</f>
        <v>25.218448427121192</v>
      </c>
      <c r="D9" s="94"/>
      <c r="E9" s="103" t="s">
        <v>37</v>
      </c>
      <c r="F9" s="104" t="s">
        <v>71</v>
      </c>
      <c r="G9" s="104" t="s">
        <v>72</v>
      </c>
      <c r="H9" s="105" t="s">
        <v>73</v>
      </c>
    </row>
    <row r="10" spans="1:20" x14ac:dyDescent="0.25">
      <c r="A10" s="72">
        <f t="shared" ca="1" si="1"/>
        <v>1995</v>
      </c>
      <c r="B10" s="38">
        <f ca="1">IFERROR(VLOOKUP(A10,Dados!$A$3:$Z$26,MATCH(B$5,Dados!$A$2:$BC$2,0),FALSE),"")</f>
        <v>8247</v>
      </c>
      <c r="C10" s="132">
        <f ca="1">IFERROR(VLOOKUP(A10,Dados!$A$3:$Z$26,MATCH(C$5,Dados!$A$2:$BC$2,0),FALSE),"")</f>
        <v>29.28373954165151</v>
      </c>
      <c r="D10" s="94"/>
    </row>
    <row r="11" spans="1:20" x14ac:dyDescent="0.25">
      <c r="A11" s="72">
        <f t="shared" ca="1" si="1"/>
        <v>1996</v>
      </c>
      <c r="B11" s="38">
        <f ca="1">IFERROR(VLOOKUP(A11,Dados!$A$3:$Z$26,MATCH(B$5,Dados!$A$2:$BC$2,0),FALSE),"")</f>
        <v>7946</v>
      </c>
      <c r="C11" s="132">
        <f ca="1">IFERROR(VLOOKUP(A11,Dados!$A$3:$Z$26,MATCH(C$5,Dados!$A$2:$BC$2,0),FALSE),"")</f>
        <v>31.58117291719104</v>
      </c>
      <c r="D11" s="94"/>
    </row>
    <row r="12" spans="1:20" x14ac:dyDescent="0.25">
      <c r="A12" s="72">
        <f t="shared" ca="1" si="1"/>
        <v>1997</v>
      </c>
      <c r="B12" s="38">
        <f ca="1">IFERROR(VLOOKUP(A12,Dados!$A$3:$Z$26,MATCH(B$5,Dados!$A$2:$BC$2,0),FALSE),"")</f>
        <v>9001</v>
      </c>
      <c r="C12" s="132">
        <f ca="1">IFERROR(VLOOKUP(A12,Dados!$A$3:$Z$26,MATCH(C$5,Dados!$A$2:$BC$2,0),FALSE),"")</f>
        <v>29.065659371180981</v>
      </c>
      <c r="D12" s="94"/>
      <c r="N12" s="96"/>
      <c r="O12" s="96"/>
      <c r="P12" s="96"/>
    </row>
    <row r="13" spans="1:20" x14ac:dyDescent="0.25">
      <c r="A13" s="72">
        <f t="shared" ca="1" si="1"/>
        <v>1998</v>
      </c>
      <c r="B13" s="38">
        <f ca="1">IFERROR(VLOOKUP(A13,Dados!$A$3:$Z$26,MATCH(B$5,Dados!$A$2:$BC$2,0),FALSE),"")</f>
        <v>9202</v>
      </c>
      <c r="C13" s="132">
        <f ca="1">IFERROR(VLOOKUP(A13,Dados!$A$3:$Z$26,MATCH(C$5,Dados!$A$2:$BC$2,0),FALSE),"")</f>
        <v>28.622473375353184</v>
      </c>
      <c r="D13" s="94"/>
    </row>
    <row r="14" spans="1:20" x14ac:dyDescent="0.25">
      <c r="A14" s="72">
        <f t="shared" ca="1" si="1"/>
        <v>1999</v>
      </c>
      <c r="B14" s="38">
        <f ca="1">IFERROR(VLOOKUP(A14,Dados!$A$3:$Z$26,MATCH(B$5,Dados!$A$2:$BC$2,0),FALSE),"")</f>
        <v>9469</v>
      </c>
      <c r="C14" s="132">
        <f ca="1">IFERROR(VLOOKUP(A14,Dados!$A$3:$Z$26,MATCH(C$5,Dados!$A$2:$BC$2,0),FALSE),"")</f>
        <v>30.475340585067062</v>
      </c>
      <c r="D14" s="94"/>
    </row>
    <row r="15" spans="1:20" x14ac:dyDescent="0.25">
      <c r="A15" s="72">
        <f t="shared" ca="1" si="1"/>
        <v>2000</v>
      </c>
      <c r="B15" s="38">
        <f ca="1">IFERROR(VLOOKUP(A15,Dados!$A$3:$Z$26,MATCH(B$5,Dados!$A$2:$BC$2,0),FALSE),"")</f>
        <v>9906</v>
      </c>
      <c r="C15" s="132">
        <f ca="1">IFERROR(VLOOKUP(A15,Dados!$A$3:$Z$26,MATCH(C$5,Dados!$A$2:$BC$2,0),FALSE),"")</f>
        <v>32.646577831617201</v>
      </c>
      <c r="D15" s="94"/>
    </row>
    <row r="16" spans="1:20" x14ac:dyDescent="0.25">
      <c r="A16" s="72">
        <f t="shared" ca="1" si="1"/>
        <v>2001</v>
      </c>
      <c r="B16" s="38">
        <f ca="1">IFERROR(VLOOKUP(A16,Dados!$A$3:$Z$26,MATCH(B$5,Dados!$A$2:$BC$2,0),FALSE),"")</f>
        <v>10089</v>
      </c>
      <c r="C16" s="132">
        <f ca="1">IFERROR(VLOOKUP(A16,Dados!$A$3:$Z$26,MATCH(C$5,Dados!$A$2:$BC$2,0),FALSE),"")</f>
        <v>27.95767667756963</v>
      </c>
      <c r="D16" s="94"/>
    </row>
    <row r="17" spans="1:20" x14ac:dyDescent="0.25">
      <c r="A17" s="72">
        <f t="shared" ca="1" si="1"/>
        <v>2002</v>
      </c>
      <c r="B17" s="38">
        <f ca="1">IFERROR(VLOOKUP(A17,Dados!$A$3:$Z$26,MATCH(B$5,Dados!$A$2:$BC$2,0),FALSE),"")</f>
        <v>11243</v>
      </c>
      <c r="C17" s="132">
        <f ca="1">IFERROR(VLOOKUP(A17,Dados!$A$3:$Z$26,MATCH(C$5,Dados!$A$2:$BC$2,0),FALSE),"")</f>
        <v>29.038690740905452</v>
      </c>
      <c r="D17" s="94"/>
    </row>
    <row r="18" spans="1:20" x14ac:dyDescent="0.25">
      <c r="A18" s="72">
        <f t="shared" ca="1" si="1"/>
        <v>2003</v>
      </c>
      <c r="B18" s="38">
        <f ca="1">IFERROR(VLOOKUP(A18,Dados!$A$3:$Z$26,MATCH(B$5,Dados!$A$2:$BC$2,0),FALSE),"")</f>
        <v>12281</v>
      </c>
      <c r="C18" s="132">
        <f ca="1">IFERROR(VLOOKUP(A18,Dados!$A$3:$Z$26,MATCH(C$5,Dados!$A$2:$BC$2,0),FALSE),"")</f>
        <v>26.181255598078334</v>
      </c>
      <c r="D18" s="94"/>
    </row>
    <row r="19" spans="1:20" x14ac:dyDescent="0.25">
      <c r="A19" s="72">
        <f t="shared" ca="1" si="1"/>
        <v>2004</v>
      </c>
      <c r="B19" s="38">
        <f ca="1">IFERROR(VLOOKUP(A19,Dados!$A$3:$Z$26,MATCH(B$5,Dados!$A$2:$BC$2,0),FALSE),"")</f>
        <v>12824</v>
      </c>
      <c r="C19" s="132">
        <f ca="1">IFERROR(VLOOKUP(A19,Dados!$A$3:$Z$26,MATCH(C$5,Dados!$A$2:$BC$2,0),FALSE),"")</f>
        <v>26.078524641297566</v>
      </c>
      <c r="D19" s="94"/>
    </row>
    <row r="20" spans="1:20" x14ac:dyDescent="0.25">
      <c r="A20" s="72">
        <f t="shared" ca="1" si="1"/>
        <v>2005</v>
      </c>
      <c r="B20" s="38">
        <f ca="1">IFERROR(VLOOKUP(A20,Dados!$A$3:$Z$26,MATCH(B$5,Dados!$A$2:$BC$2,0),FALSE),"")</f>
        <v>14661</v>
      </c>
      <c r="C20" s="132">
        <f ca="1">IFERROR(VLOOKUP(A20,Dados!$A$3:$Z$26,MATCH(C$5,Dados!$A$2:$BC$2,0),FALSE),"")</f>
        <v>21.395743810108453</v>
      </c>
      <c r="D20" s="94"/>
    </row>
    <row r="21" spans="1:20" x14ac:dyDescent="0.25">
      <c r="A21" s="72">
        <f t="shared" ca="1" si="1"/>
        <v>2006</v>
      </c>
      <c r="B21" s="38">
        <f ca="1">IFERROR(VLOOKUP(A21,Dados!$A$3:$Z$26,MATCH(B$5,Dados!$A$2:$BC$2,0),FALSE),"")</f>
        <v>15278</v>
      </c>
      <c r="C21" s="132">
        <f ca="1">IFERROR(VLOOKUP(A21,Dados!$A$3:$Z$26,MATCH(C$5,Dados!$A$2:$BC$2,0),FALSE),"")</f>
        <v>19.837413273988741</v>
      </c>
      <c r="D21" s="94"/>
    </row>
    <row r="22" spans="1:20" x14ac:dyDescent="0.25">
      <c r="A22" s="72">
        <f t="shared" ca="1" si="1"/>
        <v>2007</v>
      </c>
      <c r="B22" s="38">
        <f ca="1">IFERROR(VLOOKUP(A22,Dados!$A$3:$Z$26,MATCH(B$5,Dados!$A$2:$BC$2,0),FALSE),"")</f>
        <v>16241</v>
      </c>
      <c r="C22" s="132">
        <f ca="1">IFERROR(VLOOKUP(A22,Dados!$A$3:$Z$26,MATCH(C$5,Dados!$A$2:$BC$2,0),FALSE),"")</f>
        <v>22.419062865587094</v>
      </c>
      <c r="D22" s="94"/>
    </row>
    <row r="23" spans="1:20" x14ac:dyDescent="0.25">
      <c r="A23" s="72">
        <f t="shared" ca="1" si="1"/>
        <v>2008</v>
      </c>
      <c r="B23" s="38">
        <f ca="1">IFERROR(VLOOKUP(A23,Dados!$A$3:$Z$26,MATCH(B$5,Dados!$A$2:$BC$2,0),FALSE),"")</f>
        <v>17504</v>
      </c>
      <c r="C23" s="132">
        <f ca="1">IFERROR(VLOOKUP(A23,Dados!$A$3:$Z$26,MATCH(C$5,Dados!$A$2:$BC$2,0),FALSE),"")</f>
        <v>21.685900365630712</v>
      </c>
      <c r="D23" s="94"/>
    </row>
    <row r="24" spans="1:20" x14ac:dyDescent="0.25">
      <c r="A24" s="72">
        <f t="shared" ca="1" si="1"/>
        <v>2009</v>
      </c>
      <c r="B24" s="38">
        <f ca="1">IFERROR(VLOOKUP(A24,Dados!$A$3:$Z$26,MATCH(B$5,Dados!$A$2:$BC$2,0),FALSE),"")</f>
        <v>16876</v>
      </c>
      <c r="C24" s="132">
        <f ca="1">IFERROR(VLOOKUP(A24,Dados!$A$3:$Z$26,MATCH(C$5,Dados!$A$2:$BC$2,0),FALSE),"")</f>
        <v>23.155605593742592</v>
      </c>
      <c r="D24" s="94"/>
    </row>
    <row r="25" spans="1:20" x14ac:dyDescent="0.25">
      <c r="A25" s="72">
        <f t="shared" ca="1" si="1"/>
        <v>2010</v>
      </c>
      <c r="B25" s="38">
        <f ca="1">IFERROR(VLOOKUP(A25,Dados!$A$3:$Z$26,MATCH(B$5,Dados!$A$2:$BC$2,0),FALSE),"")</f>
        <v>16468</v>
      </c>
      <c r="C25" s="132">
        <f ca="1">IFERROR(VLOOKUP(A25,Dados!$A$3:$Z$26,MATCH(C$5,Dados!$A$2:$BC$2,0),FALSE),"")</f>
        <v>32.91273985912072</v>
      </c>
      <c r="D25" s="94"/>
    </row>
    <row r="26" spans="1:20" x14ac:dyDescent="0.25">
      <c r="A26" s="72">
        <f t="shared" ca="1" si="1"/>
        <v>2011</v>
      </c>
      <c r="B26" s="38">
        <f ca="1">IFERROR(VLOOKUP(A26,Dados!$A$3:$Z$26,MATCH(B$5,Dados!$A$2:$BC$2,0),FALSE),"")</f>
        <v>16852</v>
      </c>
      <c r="C26" s="132">
        <f ca="1">IFERROR(VLOOKUP(A26,Dados!$A$3:$Z$26,MATCH(C$5,Dados!$A$2:$BC$2,0),FALSE),"")</f>
        <v>41.298599572751009</v>
      </c>
      <c r="D26" s="94"/>
    </row>
    <row r="27" spans="1:20" x14ac:dyDescent="0.25">
      <c r="A27" s="72">
        <f t="shared" ca="1" si="1"/>
        <v>2012</v>
      </c>
      <c r="B27" s="38">
        <f ca="1">IFERROR(VLOOKUP(A27,Dados!$A$3:$Z$26,MATCH(B$5,Dados!$A$2:$BC$2,0),FALSE),"")</f>
        <v>17931</v>
      </c>
      <c r="C27" s="132">
        <f ca="1">IFERROR(VLOOKUP(A27,Dados!$A$3:$Z$26,MATCH(C$5,Dados!$A$2:$BC$2,0),FALSE),"")</f>
        <v>47.441525849088173</v>
      </c>
      <c r="D27" s="94"/>
    </row>
    <row r="28" spans="1:20" x14ac:dyDescent="0.25">
      <c r="A28" s="72">
        <f t="shared" ca="1" si="1"/>
        <v>2013</v>
      </c>
      <c r="B28" s="38">
        <f ca="1">IFERROR(VLOOKUP(A28,Dados!$A$3:$Z$26,MATCH(B$5,Dados!$A$2:$BC$2,0),FALSE),"")</f>
        <v>20670</v>
      </c>
      <c r="C28" s="132">
        <f ca="1">IFERROR(VLOOKUP(A28,Dados!$A$3:$Z$26,MATCH(C$5,Dados!$A$2:$BC$2,0),FALSE),"")</f>
        <v>47.124576681180457</v>
      </c>
      <c r="D28" s="94"/>
    </row>
    <row r="29" spans="1:20" x14ac:dyDescent="0.25">
      <c r="A29" s="72">
        <f t="shared" ca="1" si="1"/>
        <v>2014</v>
      </c>
      <c r="B29" s="38">
        <f ca="1">IFERROR(VLOOKUP(A29,Dados!$A$3:$Z$26,MATCH(B$5,Dados!$A$2:$BC$2,0),FALSE),"")</f>
        <v>26804</v>
      </c>
      <c r="C29" s="132">
        <f ca="1">IFERROR(VLOOKUP(A29,Dados!$A$3:$Z$26,MATCH(C$5,Dados!$A$2:$BC$2,0),FALSE),"")</f>
        <v>40.381696761677361</v>
      </c>
      <c r="D29" s="94"/>
    </row>
    <row r="30" spans="1:20" x14ac:dyDescent="0.25">
      <c r="A30" s="72" t="str">
        <f t="shared" ca="1" si="1"/>
        <v/>
      </c>
      <c r="B30" s="20" t="str">
        <f ca="1">IFERROR(VLOOKUP(A30,Dados!$A$3:$Z$26,MATCH(B$5,Dados!$A$2:$BC$2,0),FALSE),"")</f>
        <v/>
      </c>
      <c r="C30" s="21" t="str">
        <f ca="1">IFERROR(VLOOKUP(A30,Dados!$A$3:$Z$26,MATCH(C$5,Dados!$A$2:$BC$2,0),FALSE),"")</f>
        <v/>
      </c>
      <c r="D30" s="94"/>
    </row>
    <row r="31" spans="1:20" x14ac:dyDescent="0.25">
      <c r="A31" s="72" t="str">
        <f t="shared" ca="1" si="1"/>
        <v/>
      </c>
      <c r="B31" s="20" t="str">
        <f ca="1">IFERROR(VLOOKUP(A31,Dados!$A$3:$Z$26,MATCH(B$5,Dados!$A$2:$BC$2,0),FALSE),"")</f>
        <v/>
      </c>
      <c r="C31" s="21" t="str">
        <f ca="1">IFERROR(VLOOKUP(A31,Dados!$A$3:$Z$26,MATCH(C$5,Dados!$A$2:$BC$2,0),FALSE),"")</f>
        <v/>
      </c>
      <c r="D31" s="94"/>
      <c r="I31" s="108" t="s">
        <v>157</v>
      </c>
      <c r="J31" s="109"/>
      <c r="K31" s="109"/>
      <c r="L31" s="109"/>
      <c r="M31" s="109"/>
      <c r="N31" s="109"/>
      <c r="O31" s="109"/>
      <c r="P31" s="109"/>
      <c r="Q31" s="109"/>
      <c r="R31" s="109"/>
      <c r="S31" s="109"/>
      <c r="T31" s="109"/>
    </row>
    <row r="32" spans="1:20" x14ac:dyDescent="0.25">
      <c r="A32" s="72" t="str">
        <f t="shared" ca="1" si="1"/>
        <v/>
      </c>
      <c r="B32" s="20" t="str">
        <f ca="1">IFERROR(VLOOKUP(A32,Dados!$A$3:$Z$26,MATCH(B$5,Dados!$A$2:$BC$2,0),FALSE),"")</f>
        <v/>
      </c>
      <c r="C32" s="21" t="str">
        <f ca="1">IFERROR(VLOOKUP(A32,Dados!$A$3:$Z$26,MATCH(C$5,Dados!$A$2:$BC$2,0),FALSE),"")</f>
        <v/>
      </c>
      <c r="D32" s="94"/>
      <c r="I32" s="194" t="s">
        <v>189</v>
      </c>
      <c r="J32" s="194"/>
      <c r="K32" s="194"/>
      <c r="L32" s="194"/>
      <c r="M32" s="194"/>
      <c r="N32" s="194"/>
      <c r="O32" s="194"/>
      <c r="P32" s="194"/>
      <c r="Q32" s="194"/>
      <c r="R32" s="194"/>
      <c r="S32" s="194"/>
      <c r="T32" s="194"/>
    </row>
    <row r="33" spans="1:4" x14ac:dyDescent="0.25">
      <c r="A33" s="72" t="str">
        <f t="shared" ca="1" si="1"/>
        <v/>
      </c>
      <c r="B33" s="20" t="str">
        <f ca="1">IFERROR(VLOOKUP(A33,Dados!$A$3:$Z$26,MATCH(B$5,Dados!$A$2:$BC$2,0),FALSE),"")</f>
        <v/>
      </c>
      <c r="C33" s="21" t="str">
        <f ca="1">IFERROR(VLOOKUP(A33,Dados!$A$3:$Z$26,MATCH(C$5,Dados!$A$2:$BC$2,0),FALSE),"")</f>
        <v/>
      </c>
      <c r="D33" s="94"/>
    </row>
    <row r="34" spans="1:4" x14ac:dyDescent="0.25">
      <c r="A34" s="72" t="str">
        <f t="shared" ca="1" si="1"/>
        <v/>
      </c>
      <c r="B34" s="20" t="str">
        <f ca="1">IFERROR(VLOOKUP(A34,Dados!$A$3:$Z$26,MATCH(B$5,Dados!$A$2:$BC$2,0),FALSE),"")</f>
        <v/>
      </c>
      <c r="C34" s="21" t="str">
        <f ca="1">IFERROR(VLOOKUP(A34,Dados!$A$3:$Z$26,MATCH(C$5,Dados!$A$2:$BC$2,0),FALSE),"")</f>
        <v/>
      </c>
      <c r="D34" s="94"/>
    </row>
    <row r="35" spans="1:4" x14ac:dyDescent="0.25">
      <c r="A35" s="72" t="str">
        <f t="shared" ca="1" si="1"/>
        <v/>
      </c>
      <c r="B35" s="20" t="str">
        <f ca="1">IFERROR(VLOOKUP(A35,Dados!$A$3:$Z$26,MATCH(B$5,Dados!$A$2:$BC$2,0),FALSE),"")</f>
        <v/>
      </c>
      <c r="C35" s="21" t="str">
        <f ca="1">IFERROR(VLOOKUP(A35,Dados!$A$3:$Z$26,MATCH(C$5,Dados!$A$2:$BC$2,0),FALSE),"")</f>
        <v/>
      </c>
      <c r="D35" s="94"/>
    </row>
    <row r="36" spans="1:4" x14ac:dyDescent="0.25">
      <c r="A36" s="72" t="str">
        <f t="shared" ca="1" si="1"/>
        <v/>
      </c>
      <c r="B36" s="20" t="str">
        <f ca="1">IFERROR(VLOOKUP(A36,Dados!$A$3:$Z$26,MATCH(B$5,Dados!$A$2:$BC$2,0),FALSE),"")</f>
        <v/>
      </c>
      <c r="C36" s="21" t="str">
        <f ca="1">IFERROR(VLOOKUP(A36,Dados!$A$3:$Z$26,MATCH(C$5,Dados!$A$2:$BC$2,0),FALSE),"")</f>
        <v/>
      </c>
      <c r="D36" s="94"/>
    </row>
    <row r="37" spans="1:4" x14ac:dyDescent="0.25">
      <c r="A37" s="72" t="str">
        <f t="shared" ca="1" si="1"/>
        <v/>
      </c>
      <c r="B37" s="20" t="str">
        <f ca="1">IFERROR(VLOOKUP(A37,Dados!$A$3:$Z$26,MATCH(B$5,Dados!$A$2:$BC$2,0),FALSE),"")</f>
        <v/>
      </c>
      <c r="C37" s="21" t="str">
        <f ca="1">IFERROR(VLOOKUP(A37,Dados!$A$3:$Z$26,MATCH(C$5,Dados!$A$2:$BC$2,0),FALSE),"")</f>
        <v/>
      </c>
      <c r="D37" s="94"/>
    </row>
    <row r="38" spans="1:4" x14ac:dyDescent="0.25">
      <c r="A38" s="72" t="str">
        <f t="shared" ca="1" si="1"/>
        <v/>
      </c>
      <c r="B38" s="20" t="str">
        <f ca="1">IFERROR(VLOOKUP(A38,Dados!$A$3:$Z$26,MATCH(B$5,Dados!$A$2:$BC$2,0),FALSE),"")</f>
        <v/>
      </c>
      <c r="C38" s="21" t="str">
        <f ca="1">IFERROR(VLOOKUP(A38,Dados!$A$3:$Z$26,MATCH(C$5,Dados!$A$2:$BC$2,0),FALSE),"")</f>
        <v/>
      </c>
      <c r="D38" s="94"/>
    </row>
    <row r="39" spans="1:4" x14ac:dyDescent="0.25">
      <c r="A39" s="72" t="str">
        <f t="shared" ca="1" si="1"/>
        <v/>
      </c>
      <c r="B39" s="20" t="str">
        <f ca="1">IFERROR(VLOOKUP(A39,Dados!$A$3:$Z$26,MATCH(B$5,Dados!$A$2:$BC$2,0),FALSE),"")</f>
        <v/>
      </c>
      <c r="C39" s="21" t="str">
        <f ca="1">IFERROR(VLOOKUP(A39,Dados!$A$3:$Z$26,MATCH(C$5,Dados!$A$2:$BC$2,0),FALSE),"")</f>
        <v/>
      </c>
      <c r="D39" s="94"/>
    </row>
    <row r="40" spans="1:4" x14ac:dyDescent="0.25">
      <c r="A40" s="72" t="str">
        <f t="shared" ca="1" si="1"/>
        <v/>
      </c>
      <c r="B40" s="20" t="str">
        <f ca="1">IFERROR(VLOOKUP(A40,Dados!$A$3:$Z$26,MATCH(B$5,Dados!$A$2:$BC$2,0),FALSE),"")</f>
        <v/>
      </c>
      <c r="C40" s="21" t="str">
        <f ca="1">IFERROR(VLOOKUP(A40,Dados!$A$3:$Z$26,MATCH(C$5,Dados!$A$2:$BC$2,0),FALSE),"")</f>
        <v/>
      </c>
      <c r="D40" s="94"/>
    </row>
    <row r="41" spans="1:4" x14ac:dyDescent="0.25">
      <c r="A41" s="72" t="str">
        <f t="shared" ca="1" si="1"/>
        <v/>
      </c>
      <c r="B41" s="20" t="str">
        <f ca="1">IFERROR(VLOOKUP(A41,Dados!$A$3:$Z$26,MATCH(B$5,Dados!$A$2:$BC$2,0),FALSE),"")</f>
        <v/>
      </c>
      <c r="C41" s="21" t="str">
        <f ca="1">IFERROR(VLOOKUP(A41,Dados!$A$3:$Z$26,MATCH(C$5,Dados!$A$2:$BC$2,0),FALSE),"")</f>
        <v/>
      </c>
      <c r="D41" s="94"/>
    </row>
    <row r="42" spans="1:4" x14ac:dyDescent="0.25">
      <c r="A42" s="72" t="str">
        <f t="shared" ca="1" si="1"/>
        <v/>
      </c>
      <c r="B42" s="20" t="str">
        <f ca="1">IFERROR(VLOOKUP(A42,Dados!$A$3:$Z$26,MATCH(B$5,Dados!$A$2:$BC$2,0),FALSE),"")</f>
        <v/>
      </c>
      <c r="C42" s="21" t="str">
        <f ca="1">IFERROR(VLOOKUP(A42,Dados!$A$3:$Z$26,MATCH(C$5,Dados!$A$2:$BC$2,0),FALSE),"")</f>
        <v/>
      </c>
      <c r="D42" s="94"/>
    </row>
    <row r="43" spans="1:4" x14ac:dyDescent="0.25">
      <c r="A43" s="72" t="str">
        <f t="shared" ca="1" si="1"/>
        <v/>
      </c>
      <c r="B43" s="20" t="str">
        <f ca="1">IFERROR(VLOOKUP(A43,Dados!$A$3:$Z$26,MATCH(B$5,Dados!$A$2:$BC$2,0),FALSE),"")</f>
        <v/>
      </c>
      <c r="C43" s="21" t="str">
        <f ca="1">IFERROR(VLOOKUP(A43,Dados!$A$3:$Z$26,MATCH(C$5,Dados!$A$2:$BC$2,0),FALSE),"")</f>
        <v/>
      </c>
      <c r="D43" s="94"/>
    </row>
    <row r="44" spans="1:4" x14ac:dyDescent="0.25">
      <c r="A44" s="72" t="str">
        <f t="shared" ca="1" si="1"/>
        <v/>
      </c>
      <c r="B44" s="20" t="str">
        <f ca="1">IFERROR(VLOOKUP(A44,Dados!$A$3:$Z$26,MATCH(B$5,Dados!$A$2:$BC$2,0),FALSE),"")</f>
        <v/>
      </c>
      <c r="C44" s="21" t="str">
        <f ca="1">IFERROR(VLOOKUP(A44,Dados!$A$3:$Z$26,MATCH(C$5,Dados!$A$2:$BC$2,0),FALSE),"")</f>
        <v/>
      </c>
      <c r="D44" s="94"/>
    </row>
    <row r="45" spans="1:4" x14ac:dyDescent="0.25">
      <c r="A45" s="72" t="str">
        <f t="shared" ca="1" si="1"/>
        <v/>
      </c>
      <c r="B45" s="20" t="str">
        <f ca="1">IFERROR(VLOOKUP(A45,Dados!$A$3:$Z$26,MATCH(B$5,Dados!$A$2:$BC$2,0),FALSE),"")</f>
        <v/>
      </c>
      <c r="C45" s="21" t="str">
        <f ca="1">IFERROR(VLOOKUP(A45,Dados!$A$3:$Z$26,MATCH(C$5,Dados!$A$2:$BC$2,0),FALSE),"")</f>
        <v/>
      </c>
      <c r="D45" s="94"/>
    </row>
    <row r="46" spans="1:4" x14ac:dyDescent="0.25">
      <c r="A46" s="72" t="str">
        <f t="shared" ca="1" si="1"/>
        <v/>
      </c>
      <c r="B46" s="20" t="str">
        <f ca="1">IFERROR(VLOOKUP(A46,Dados!$A$3:$Z$26,MATCH(B$5,Dados!$A$2:$BC$2,0),FALSE),"")</f>
        <v/>
      </c>
      <c r="C46" s="21" t="str">
        <f ca="1">IFERROR(VLOOKUP(A46,Dados!$A$3:$Z$26,MATCH(C$5,Dados!$A$2:$BC$2,0),FALSE),"")</f>
        <v/>
      </c>
      <c r="D46" s="94"/>
    </row>
    <row r="47" spans="1:4" x14ac:dyDescent="0.25">
      <c r="A47" s="72" t="str">
        <f t="shared" ca="1" si="1"/>
        <v/>
      </c>
      <c r="B47" s="20" t="str">
        <f ca="1">IFERROR(VLOOKUP(A47,Dados!$A$3:$Z$26,MATCH(B$5,Dados!$A$2:$BC$2,0),FALSE),"")</f>
        <v/>
      </c>
      <c r="C47" s="21" t="str">
        <f ca="1">IFERROR(VLOOKUP(A47,Dados!$A$3:$Z$26,MATCH(C$5,Dados!$A$2:$BC$2,0),FALSE),"")</f>
        <v/>
      </c>
      <c r="D47" s="94"/>
    </row>
    <row r="48" spans="1:4" x14ac:dyDescent="0.25">
      <c r="A48" s="72" t="str">
        <f t="shared" ca="1" si="1"/>
        <v/>
      </c>
      <c r="B48" s="20" t="str">
        <f ca="1">IFERROR(VLOOKUP(A48,Dados!$A$3:$Z$26,MATCH(B$5,Dados!$A$2:$BC$2,0),FALSE),"")</f>
        <v/>
      </c>
      <c r="C48" s="21" t="str">
        <f ca="1">IFERROR(VLOOKUP(A48,Dados!$A$3:$Z$26,MATCH(C$5,Dados!$A$2:$BC$2,0),FALSE),"")</f>
        <v/>
      </c>
      <c r="D48" s="94"/>
    </row>
    <row r="49" spans="1:4" x14ac:dyDescent="0.25">
      <c r="A49" s="72" t="str">
        <f t="shared" ca="1" si="1"/>
        <v/>
      </c>
      <c r="B49" s="20" t="str">
        <f ca="1">IFERROR(VLOOKUP(A49,Dados!$A$3:$Z$26,MATCH(B$5,Dados!$A$2:$BC$2,0),FALSE),"")</f>
        <v/>
      </c>
      <c r="C49" s="21" t="str">
        <f ca="1">IFERROR(VLOOKUP(A49,Dados!$A$3:$Z$26,MATCH(C$5,Dados!$A$2:$BC$2,0),FALSE),"")</f>
        <v/>
      </c>
      <c r="D49" s="94"/>
    </row>
    <row r="50" spans="1:4" x14ac:dyDescent="0.25">
      <c r="A50" s="72" t="str">
        <f t="shared" ca="1" si="1"/>
        <v/>
      </c>
      <c r="B50" s="20" t="str">
        <f ca="1">IFERROR(VLOOKUP(A50,Dados!$A$3:$Z$26,MATCH(B$5,Dados!$A$2:$BC$2,0),FALSE),"")</f>
        <v/>
      </c>
      <c r="C50" s="21" t="str">
        <f ca="1">IFERROR(VLOOKUP(A50,Dados!$A$3:$Z$26,MATCH(C$5,Dados!$A$2:$BC$2,0),FALSE),"")</f>
        <v/>
      </c>
      <c r="D50" s="94"/>
    </row>
    <row r="51" spans="1:4" x14ac:dyDescent="0.25">
      <c r="A51" s="72" t="str">
        <f t="shared" ca="1" si="1"/>
        <v/>
      </c>
      <c r="B51" s="20" t="str">
        <f ca="1">IFERROR(VLOOKUP(A51,Dados!$A$3:$Z$26,MATCH(B$5,Dados!$A$2:$BC$2,0),FALSE),"")</f>
        <v/>
      </c>
      <c r="C51" s="21" t="str">
        <f ca="1">IFERROR(VLOOKUP(A51,Dados!$A$3:$Z$26,MATCH(C$5,Dados!$A$2:$BC$2,0),FALSE),"")</f>
        <v/>
      </c>
      <c r="D51" s="94"/>
    </row>
    <row r="52" spans="1:4" x14ac:dyDescent="0.25">
      <c r="A52" s="72" t="str">
        <f t="shared" ca="1" si="1"/>
        <v/>
      </c>
      <c r="B52" s="20" t="str">
        <f ca="1">IFERROR(VLOOKUP(A52,Dados!$A$3:$Z$26,MATCH(B$5,Dados!$A$2:$BC$2,0),FALSE),"")</f>
        <v/>
      </c>
      <c r="C52" s="21" t="str">
        <f ca="1">IFERROR(VLOOKUP(A52,Dados!$A$3:$Z$26,MATCH(C$5,Dados!$A$2:$BC$2,0),FALSE),"")</f>
        <v/>
      </c>
      <c r="D52" s="94"/>
    </row>
    <row r="53" spans="1:4" x14ac:dyDescent="0.25">
      <c r="A53" s="72" t="str">
        <f t="shared" ca="1" si="1"/>
        <v/>
      </c>
      <c r="B53" s="20" t="str">
        <f ca="1">IFERROR(VLOOKUP(A53,Dados!$A$3:$Z$26,MATCH(B$5,Dados!$A$2:$BC$2,0),FALSE),"")</f>
        <v/>
      </c>
      <c r="C53" s="21" t="str">
        <f ca="1">IFERROR(VLOOKUP(A53,Dados!$A$3:$Z$26,MATCH(C$5,Dados!$A$2:$BC$2,0),FALSE),"")</f>
        <v/>
      </c>
      <c r="D53" s="94"/>
    </row>
    <row r="54" spans="1:4" x14ac:dyDescent="0.25">
      <c r="A54" s="72" t="str">
        <f t="shared" ca="1" si="1"/>
        <v/>
      </c>
      <c r="B54" s="20" t="str">
        <f ca="1">IFERROR(VLOOKUP(A54,Dados!$A$3:$Z$26,MATCH(B$5,Dados!$A$2:$BC$2,0),FALSE),"")</f>
        <v/>
      </c>
      <c r="C54" s="21" t="str">
        <f ca="1">IFERROR(VLOOKUP(A54,Dados!$A$3:$Z$26,MATCH(C$5,Dados!$A$2:$BC$2,0),FALSE),"")</f>
        <v/>
      </c>
      <c r="D54" s="94"/>
    </row>
    <row r="55" spans="1:4" x14ac:dyDescent="0.25">
      <c r="A55" s="72" t="str">
        <f t="shared" ca="1" si="1"/>
        <v/>
      </c>
      <c r="B55" s="20" t="str">
        <f ca="1">IFERROR(VLOOKUP(A55,Dados!$A$3:$Z$26,MATCH(B$5,Dados!$A$2:$BC$2,0),FALSE),"")</f>
        <v/>
      </c>
      <c r="C55" s="21" t="str">
        <f ca="1">IFERROR(VLOOKUP(A55,Dados!$A$3:$Z$26,MATCH(C$5,Dados!$A$2:$BC$2,0),FALSE),"")</f>
        <v/>
      </c>
      <c r="D55" s="94"/>
    </row>
    <row r="56" spans="1:4" x14ac:dyDescent="0.25">
      <c r="A56" s="72" t="str">
        <f t="shared" ca="1" si="1"/>
        <v/>
      </c>
      <c r="B56" s="20" t="str">
        <f ca="1">IFERROR(VLOOKUP(A56,Dados!$A$3:$Z$26,MATCH(B$5,Dados!$A$2:$BC$2,0),FALSE),"")</f>
        <v/>
      </c>
      <c r="C56" s="21" t="str">
        <f ca="1">IFERROR(VLOOKUP(A56,Dados!$A$3:$Z$26,MATCH(C$5,Dados!$A$2:$BC$2,0),FALSE),"")</f>
        <v/>
      </c>
      <c r="D56" s="94"/>
    </row>
    <row r="57" spans="1:4" x14ac:dyDescent="0.25">
      <c r="A57" s="72" t="str">
        <f t="shared" ca="1" si="1"/>
        <v/>
      </c>
      <c r="B57" s="20" t="str">
        <f ca="1">IFERROR(VLOOKUP(A57,Dados!$A$3:$Z$26,MATCH(B$5,Dados!$A$2:$BC$2,0),FALSE),"")</f>
        <v/>
      </c>
      <c r="C57" s="21" t="str">
        <f ca="1">IFERROR(VLOOKUP(A57,Dados!$A$3:$Z$26,MATCH(C$5,Dados!$A$2:$BC$2,0),FALSE),"")</f>
        <v/>
      </c>
      <c r="D57" s="94"/>
    </row>
    <row r="58" spans="1:4" x14ac:dyDescent="0.25">
      <c r="A58" s="72" t="str">
        <f t="shared" ca="1" si="1"/>
        <v/>
      </c>
      <c r="B58" s="20" t="str">
        <f ca="1">IFERROR(VLOOKUP(A58,Dados!$A$3:$Z$26,MATCH(B$5,Dados!$A$2:$BC$2,0),FALSE),"")</f>
        <v/>
      </c>
      <c r="C58" s="21" t="str">
        <f ca="1">IFERROR(VLOOKUP(A58,Dados!$A$3:$Z$26,MATCH(C$5,Dados!$A$2:$BC$2,0),FALSE),"")</f>
        <v/>
      </c>
      <c r="D58" s="94"/>
    </row>
    <row r="59" spans="1:4" x14ac:dyDescent="0.25">
      <c r="A59" s="72" t="str">
        <f t="shared" ca="1" si="1"/>
        <v/>
      </c>
      <c r="B59" s="20" t="str">
        <f ca="1">IFERROR(VLOOKUP(A59,Dados!$A$3:$Z$26,MATCH(B$5,Dados!$A$2:$BC$2,0),FALSE),"")</f>
        <v/>
      </c>
      <c r="C59" s="21" t="str">
        <f ca="1">IFERROR(VLOOKUP(A59,Dados!$A$3:$Z$26,MATCH(C$5,Dados!$A$2:$BC$2,0),FALSE),"")</f>
        <v/>
      </c>
      <c r="D59" s="94"/>
    </row>
    <row r="60" spans="1:4" x14ac:dyDescent="0.25">
      <c r="A60" s="72" t="str">
        <f t="shared" ca="1" si="1"/>
        <v/>
      </c>
      <c r="B60" s="20" t="str">
        <f ca="1">IFERROR(VLOOKUP(A60,Dados!$A$3:$Z$26,MATCH(B$5,Dados!$A$2:$BC$2,0),FALSE),"")</f>
        <v/>
      </c>
      <c r="C60" s="21" t="str">
        <f ca="1">IFERROR(VLOOKUP(A60,Dados!$A$3:$Z$26,MATCH(C$5,Dados!$A$2:$BC$2,0),FALSE),"")</f>
        <v/>
      </c>
      <c r="D60" s="94"/>
    </row>
    <row r="61" spans="1:4" x14ac:dyDescent="0.25">
      <c r="A61" s="72" t="str">
        <f t="shared" ca="1" si="1"/>
        <v/>
      </c>
      <c r="B61" s="20" t="str">
        <f ca="1">IFERROR(VLOOKUP(A61,Dados!$A$3:$Z$26,MATCH(B$5,Dados!$A$2:$BC$2,0),FALSE),"")</f>
        <v/>
      </c>
      <c r="C61" s="21" t="str">
        <f ca="1">IFERROR(VLOOKUP(A61,Dados!$A$3:$Z$26,MATCH(C$5,Dados!$A$2:$BC$2,0),FALSE),"")</f>
        <v/>
      </c>
      <c r="D61" s="94"/>
    </row>
    <row r="62" spans="1:4" x14ac:dyDescent="0.25">
      <c r="A62" s="72" t="str">
        <f t="shared" ca="1" si="1"/>
        <v/>
      </c>
      <c r="B62" s="20" t="str">
        <f ca="1">IFERROR(VLOOKUP(A62,Dados!$A$3:$Z$26,MATCH(B$5,Dados!$A$2:$BC$2,0),FALSE),"")</f>
        <v/>
      </c>
      <c r="C62" s="21" t="str">
        <f ca="1">IFERROR(VLOOKUP(A62,Dados!$A$3:$Z$26,MATCH(C$5,Dados!$A$2:$BC$2,0),FALSE),"")</f>
        <v/>
      </c>
      <c r="D62" s="94"/>
    </row>
    <row r="63" spans="1:4" x14ac:dyDescent="0.25">
      <c r="A63" s="72" t="str">
        <f t="shared" ca="1" si="1"/>
        <v/>
      </c>
      <c r="B63" s="20" t="str">
        <f ca="1">IFERROR(VLOOKUP(A63,Dados!$A$3:$Z$26,MATCH(B$5,Dados!$A$2:$BC$2,0),FALSE),"")</f>
        <v/>
      </c>
      <c r="C63" s="21" t="str">
        <f ca="1">IFERROR(VLOOKUP(A63,Dados!$A$3:$Z$26,MATCH(C$5,Dados!$A$2:$BC$2,0),FALSE),"")</f>
        <v/>
      </c>
      <c r="D63" s="94"/>
    </row>
    <row r="64" spans="1:4" x14ac:dyDescent="0.25">
      <c r="A64" s="72" t="str">
        <f t="shared" ca="1" si="1"/>
        <v/>
      </c>
      <c r="B64" s="20" t="str">
        <f ca="1">IFERROR(VLOOKUP(A64,Dados!$A$3:$Z$26,MATCH(B$5,Dados!$A$2:$BC$2,0),FALSE),"")</f>
        <v/>
      </c>
      <c r="C64" s="21" t="str">
        <f ca="1">IFERROR(VLOOKUP(A64,Dados!$A$3:$Z$26,MATCH(C$5,Dados!$A$2:$BC$2,0),FALSE),"")</f>
        <v/>
      </c>
      <c r="D64" s="94"/>
    </row>
    <row r="65" spans="1:4" x14ac:dyDescent="0.25">
      <c r="A65" s="72" t="str">
        <f t="shared" ca="1" si="1"/>
        <v/>
      </c>
      <c r="B65" s="20" t="str">
        <f ca="1">IFERROR(VLOOKUP(A65,Dados!$A$3:$Z$26,MATCH(B$5,Dados!$A$2:$BC$2,0),FALSE),"")</f>
        <v/>
      </c>
      <c r="C65" s="21" t="str">
        <f ca="1">IFERROR(VLOOKUP(A65,Dados!$A$3:$Z$26,MATCH(C$5,Dados!$A$2:$BC$2,0),FALSE),"")</f>
        <v/>
      </c>
      <c r="D65" s="94"/>
    </row>
    <row r="66" spans="1:4" x14ac:dyDescent="0.25">
      <c r="A66" s="72" t="str">
        <f t="shared" ca="1" si="1"/>
        <v/>
      </c>
      <c r="B66" s="20" t="str">
        <f ca="1">IFERROR(VLOOKUP(A66,Dados!$A$3:$Z$26,MATCH(B$5,Dados!$A$2:$BC$2,0),FALSE),"")</f>
        <v/>
      </c>
      <c r="C66" s="21" t="str">
        <f ca="1">IFERROR(VLOOKUP(A66,Dados!$A$3:$Z$26,MATCH(C$5,Dados!$A$2:$BC$2,0),FALSE),"")</f>
        <v/>
      </c>
      <c r="D66" s="94"/>
    </row>
    <row r="67" spans="1:4" x14ac:dyDescent="0.25">
      <c r="A67" s="72" t="str">
        <f t="shared" ca="1" si="1"/>
        <v/>
      </c>
      <c r="B67" s="20" t="str">
        <f ca="1">IFERROR(VLOOKUP(A67,Dados!$A$3:$Z$26,MATCH(B$5,Dados!$A$2:$BC$2,0),FALSE),"")</f>
        <v/>
      </c>
      <c r="C67" s="21" t="str">
        <f ca="1">IFERROR(VLOOKUP(A67,Dados!$A$3:$Z$26,MATCH(C$5,Dados!$A$2:$BC$2,0),FALSE),"")</f>
        <v/>
      </c>
      <c r="D67" s="94"/>
    </row>
    <row r="68" spans="1:4" x14ac:dyDescent="0.25">
      <c r="A68" s="72" t="str">
        <f t="shared" ca="1" si="1"/>
        <v/>
      </c>
      <c r="B68" s="20" t="str">
        <f ca="1">IFERROR(VLOOKUP(A68,Dados!$A$3:$Z$26,MATCH(B$5,Dados!$A$2:$BC$2,0),FALSE),"")</f>
        <v/>
      </c>
      <c r="C68" s="21" t="str">
        <f ca="1">IFERROR(VLOOKUP(A68,Dados!$A$3:$Z$26,MATCH(C$5,Dados!$A$2:$BC$2,0),FALSE),"")</f>
        <v/>
      </c>
      <c r="D68" s="94"/>
    </row>
    <row r="69" spans="1:4" x14ac:dyDescent="0.25">
      <c r="A69" s="72" t="str">
        <f t="shared" ca="1" si="1"/>
        <v/>
      </c>
      <c r="B69" s="20" t="str">
        <f ca="1">IFERROR(VLOOKUP(A69,Dados!$A$3:$Z$26,MATCH(B$5,Dados!$A$2:$BC$2,0),FALSE),"")</f>
        <v/>
      </c>
      <c r="C69" s="21" t="str">
        <f ca="1">IFERROR(VLOOKUP(A69,Dados!$A$3:$Z$26,MATCH(C$5,Dados!$A$2:$BC$2,0),FALSE),"")</f>
        <v/>
      </c>
      <c r="D69" s="94"/>
    </row>
    <row r="70" spans="1:4" x14ac:dyDescent="0.25">
      <c r="A70" s="72" t="str">
        <f t="shared" ca="1" si="1"/>
        <v/>
      </c>
      <c r="B70" s="20" t="str">
        <f ca="1">IFERROR(VLOOKUP(A70,Dados!$A$3:$Z$26,MATCH(B$5,Dados!$A$2:$BC$2,0),FALSE),"")</f>
        <v/>
      </c>
      <c r="C70" s="21" t="str">
        <f ca="1">IFERROR(VLOOKUP(A70,Dados!$A$3:$Z$26,MATCH(C$5,Dados!$A$2:$BC$2,0),FALSE),"")</f>
        <v/>
      </c>
      <c r="D70" s="94"/>
    </row>
    <row r="71" spans="1:4" x14ac:dyDescent="0.25">
      <c r="A71" s="72" t="str">
        <f t="shared" ca="1" si="1"/>
        <v/>
      </c>
      <c r="B71" s="20" t="str">
        <f ca="1">IFERROR(VLOOKUP(A71,Dados!$A$3:$Z$26,MATCH(B$5,Dados!$A$2:$BC$2,0),FALSE),"")</f>
        <v/>
      </c>
      <c r="C71" s="21" t="str">
        <f ca="1">IFERROR(VLOOKUP(A71,Dados!$A$3:$Z$26,MATCH(C$5,Dados!$A$2:$BC$2,0),FALSE),"")</f>
        <v/>
      </c>
      <c r="D71" s="94"/>
    </row>
    <row r="72" spans="1:4" x14ac:dyDescent="0.25">
      <c r="A72" s="72" t="str">
        <f t="shared" ref="A72:A104" ca="1" si="3">IFERROR(IF((A71+1)&gt;MIN($B$4:$C$4),"",(A71+1)),"")</f>
        <v/>
      </c>
      <c r="B72" s="20" t="str">
        <f ca="1">IFERROR(VLOOKUP(A72,Dados!$A$3:$Z$26,MATCH(B$5,Dados!$A$2:$BC$2,0),FALSE),"")</f>
        <v/>
      </c>
      <c r="C72" s="21" t="str">
        <f ca="1">IFERROR(VLOOKUP(A72,Dados!$A$3:$Z$26,MATCH(C$5,Dados!$A$2:$BC$2,0),FALSE),"")</f>
        <v/>
      </c>
      <c r="D72" s="94"/>
    </row>
    <row r="73" spans="1:4" x14ac:dyDescent="0.25">
      <c r="A73" s="72" t="str">
        <f t="shared" ca="1" si="3"/>
        <v/>
      </c>
      <c r="B73" s="20" t="str">
        <f ca="1">IFERROR(VLOOKUP(A73,Dados!$A$3:$Z$26,MATCH(B$5,Dados!$A$2:$BC$2,0),FALSE),"")</f>
        <v/>
      </c>
      <c r="C73" s="21" t="str">
        <f ca="1">IFERROR(VLOOKUP(A73,Dados!$A$3:$Z$26,MATCH(C$5,Dados!$A$2:$BC$2,0),FALSE),"")</f>
        <v/>
      </c>
      <c r="D73" s="94"/>
    </row>
    <row r="74" spans="1:4" x14ac:dyDescent="0.25">
      <c r="A74" s="72" t="str">
        <f t="shared" ca="1" si="3"/>
        <v/>
      </c>
      <c r="B74" s="20" t="str">
        <f ca="1">IFERROR(VLOOKUP(A74,Dados!$A$3:$Z$26,MATCH(B$5,Dados!$A$2:$BC$2,0),FALSE),"")</f>
        <v/>
      </c>
      <c r="C74" s="21" t="str">
        <f ca="1">IFERROR(VLOOKUP(A74,Dados!$A$3:$Z$26,MATCH(C$5,Dados!$A$2:$BC$2,0),FALSE),"")</f>
        <v/>
      </c>
      <c r="D74" s="94"/>
    </row>
    <row r="75" spans="1:4" x14ac:dyDescent="0.25">
      <c r="A75" s="72" t="str">
        <f t="shared" ca="1" si="3"/>
        <v/>
      </c>
      <c r="B75" s="20" t="str">
        <f ca="1">IFERROR(VLOOKUP(A75,Dados!$A$3:$Z$26,MATCH(B$5,Dados!$A$2:$BC$2,0),FALSE),"")</f>
        <v/>
      </c>
      <c r="C75" s="21" t="str">
        <f ca="1">IFERROR(VLOOKUP(A75,Dados!$A$3:$Z$26,MATCH(C$5,Dados!$A$2:$BC$2,0),FALSE),"")</f>
        <v/>
      </c>
      <c r="D75" s="94"/>
    </row>
    <row r="76" spans="1:4" x14ac:dyDescent="0.25">
      <c r="A76" s="72" t="str">
        <f t="shared" ca="1" si="3"/>
        <v/>
      </c>
      <c r="B76" s="20" t="str">
        <f ca="1">IFERROR(VLOOKUP(A76,Dados!$A$3:$Z$26,MATCH(B$5,Dados!$A$2:$BC$2,0),FALSE),"")</f>
        <v/>
      </c>
      <c r="C76" s="21" t="str">
        <f ca="1">IFERROR(VLOOKUP(A76,Dados!$A$3:$Z$26,MATCH(C$5,Dados!$A$2:$BC$2,0),FALSE),"")</f>
        <v/>
      </c>
      <c r="D76" s="94"/>
    </row>
    <row r="77" spans="1:4" x14ac:dyDescent="0.25">
      <c r="A77" s="72" t="str">
        <f t="shared" ca="1" si="3"/>
        <v/>
      </c>
      <c r="B77" s="20" t="str">
        <f ca="1">IFERROR(VLOOKUP(A77,Dados!$A$3:$Z$26,MATCH(B$5,Dados!$A$2:$BC$2,0),FALSE),"")</f>
        <v/>
      </c>
      <c r="C77" s="21" t="str">
        <f ca="1">IFERROR(VLOOKUP(A77,Dados!$A$3:$Z$26,MATCH(C$5,Dados!$A$2:$BC$2,0),FALSE),"")</f>
        <v/>
      </c>
      <c r="D77" s="94"/>
    </row>
    <row r="78" spans="1:4" x14ac:dyDescent="0.25">
      <c r="A78" s="72" t="str">
        <f t="shared" ca="1" si="3"/>
        <v/>
      </c>
      <c r="B78" s="20" t="str">
        <f ca="1">IFERROR(VLOOKUP(A78,Dados!$A$3:$Z$26,MATCH(B$5,Dados!$A$2:$BC$2,0),FALSE),"")</f>
        <v/>
      </c>
      <c r="C78" s="21" t="str">
        <f ca="1">IFERROR(VLOOKUP(A78,Dados!$A$3:$Z$26,MATCH(C$5,Dados!$A$2:$BC$2,0),FALSE),"")</f>
        <v/>
      </c>
      <c r="D78" s="94"/>
    </row>
    <row r="79" spans="1:4" x14ac:dyDescent="0.25">
      <c r="A79" s="72" t="str">
        <f t="shared" ca="1" si="3"/>
        <v/>
      </c>
      <c r="B79" s="20" t="str">
        <f ca="1">IFERROR(VLOOKUP(A79,Dados!$A$3:$Z$26,MATCH(B$5,Dados!$A$2:$BC$2,0),FALSE),"")</f>
        <v/>
      </c>
      <c r="C79" s="21" t="str">
        <f ca="1">IFERROR(VLOOKUP(A79,Dados!$A$3:$Z$26,MATCH(C$5,Dados!$A$2:$BC$2,0),FALSE),"")</f>
        <v/>
      </c>
      <c r="D79" s="94"/>
    </row>
    <row r="80" spans="1:4" x14ac:dyDescent="0.25">
      <c r="A80" s="72" t="str">
        <f t="shared" ca="1" si="3"/>
        <v/>
      </c>
      <c r="B80" s="20" t="str">
        <f ca="1">IFERROR(VLOOKUP(A80,Dados!$A$3:$Z$26,MATCH(B$5,Dados!$A$2:$BC$2,0),FALSE),"")</f>
        <v/>
      </c>
      <c r="C80" s="21" t="str">
        <f ca="1">IFERROR(VLOOKUP(A80,Dados!$A$3:$Z$26,MATCH(C$5,Dados!$A$2:$BC$2,0),FALSE),"")</f>
        <v/>
      </c>
      <c r="D80" s="94"/>
    </row>
    <row r="81" spans="1:4" x14ac:dyDescent="0.25">
      <c r="A81" s="72" t="str">
        <f t="shared" ca="1" si="3"/>
        <v/>
      </c>
      <c r="B81" s="20" t="str">
        <f ca="1">IFERROR(VLOOKUP(A81,Dados!$A$3:$Z$26,MATCH(B$5,Dados!$A$2:$BC$2,0),FALSE),"")</f>
        <v/>
      </c>
      <c r="C81" s="21" t="str">
        <f ca="1">IFERROR(VLOOKUP(A81,Dados!$A$3:$Z$26,MATCH(C$5,Dados!$A$2:$BC$2,0),FALSE),"")</f>
        <v/>
      </c>
      <c r="D81" s="94"/>
    </row>
    <row r="82" spans="1:4" x14ac:dyDescent="0.25">
      <c r="A82" s="72" t="str">
        <f t="shared" ca="1" si="3"/>
        <v/>
      </c>
      <c r="B82" s="20" t="str">
        <f ca="1">IFERROR(VLOOKUP(A82,Dados!$A$3:$Z$26,MATCH(B$5,Dados!$A$2:$BC$2,0),FALSE),"")</f>
        <v/>
      </c>
      <c r="C82" s="21" t="str">
        <f ca="1">IFERROR(VLOOKUP(A82,Dados!$A$3:$Z$26,MATCH(C$5,Dados!$A$2:$BC$2,0),FALSE),"")</f>
        <v/>
      </c>
      <c r="D82" s="94"/>
    </row>
    <row r="83" spans="1:4" x14ac:dyDescent="0.25">
      <c r="A83" s="72" t="str">
        <f t="shared" ca="1" si="3"/>
        <v/>
      </c>
      <c r="B83" s="20" t="str">
        <f ca="1">IFERROR(VLOOKUP(A83,Dados!$A$3:$Z$26,MATCH(B$5,Dados!$A$2:$BC$2,0),FALSE),"")</f>
        <v/>
      </c>
      <c r="C83" s="21" t="str">
        <f ca="1">IFERROR(VLOOKUP(A83,Dados!$A$3:$Z$26,MATCH(C$5,Dados!$A$2:$BC$2,0),FALSE),"")</f>
        <v/>
      </c>
      <c r="D83" s="94"/>
    </row>
    <row r="84" spans="1:4" x14ac:dyDescent="0.25">
      <c r="A84" s="72" t="str">
        <f t="shared" ca="1" si="3"/>
        <v/>
      </c>
      <c r="B84" s="20" t="str">
        <f ca="1">IFERROR(VLOOKUP(A84,Dados!$A$3:$Z$26,MATCH(B$5,Dados!$A$2:$BC$2,0),FALSE),"")</f>
        <v/>
      </c>
      <c r="C84" s="21" t="str">
        <f ca="1">IFERROR(VLOOKUP(A84,Dados!$A$3:$Z$26,MATCH(C$5,Dados!$A$2:$BC$2,0),FALSE),"")</f>
        <v/>
      </c>
      <c r="D84" s="94"/>
    </row>
    <row r="85" spans="1:4" x14ac:dyDescent="0.25">
      <c r="A85" s="72" t="str">
        <f t="shared" ca="1" si="3"/>
        <v/>
      </c>
      <c r="B85" s="20" t="str">
        <f ca="1">IFERROR(VLOOKUP(A85,Dados!$A$3:$Z$26,MATCH(B$5,Dados!$A$2:$BC$2,0),FALSE),"")</f>
        <v/>
      </c>
      <c r="C85" s="21" t="str">
        <f ca="1">IFERROR(VLOOKUP(A85,Dados!$A$3:$Z$26,MATCH(C$5,Dados!$A$2:$BC$2,0),FALSE),"")</f>
        <v/>
      </c>
      <c r="D85" s="94"/>
    </row>
    <row r="86" spans="1:4" x14ac:dyDescent="0.25">
      <c r="A86" s="72" t="str">
        <f t="shared" ca="1" si="3"/>
        <v/>
      </c>
      <c r="B86" s="20" t="str">
        <f ca="1">IFERROR(VLOOKUP(A86,Dados!$A$3:$Z$26,MATCH(B$5,Dados!$A$2:$BC$2,0),FALSE),"")</f>
        <v/>
      </c>
      <c r="C86" s="21" t="str">
        <f ca="1">IFERROR(VLOOKUP(A86,Dados!$A$3:$Z$26,MATCH(C$5,Dados!$A$2:$BC$2,0),FALSE),"")</f>
        <v/>
      </c>
      <c r="D86" s="94"/>
    </row>
    <row r="87" spans="1:4" x14ac:dyDescent="0.25">
      <c r="A87" s="72" t="str">
        <f t="shared" ca="1" si="3"/>
        <v/>
      </c>
      <c r="B87" s="20" t="str">
        <f ca="1">IFERROR(VLOOKUP(A87,Dados!$A$3:$Z$26,MATCH(B$5,Dados!$A$2:$BC$2,0),FALSE),"")</f>
        <v/>
      </c>
      <c r="C87" s="21" t="str">
        <f ca="1">IFERROR(VLOOKUP(A87,Dados!$A$3:$Z$26,MATCH(C$5,Dados!$A$2:$BC$2,0),FALSE),"")</f>
        <v/>
      </c>
      <c r="D87" s="94"/>
    </row>
    <row r="88" spans="1:4" x14ac:dyDescent="0.25">
      <c r="A88" s="72" t="str">
        <f t="shared" ca="1" si="3"/>
        <v/>
      </c>
      <c r="B88" s="20" t="str">
        <f ca="1">IFERROR(VLOOKUP(A88,Dados!$A$3:$Z$26,MATCH(B$5,Dados!$A$2:$BC$2,0),FALSE),"")</f>
        <v/>
      </c>
      <c r="C88" s="21" t="str">
        <f ca="1">IFERROR(VLOOKUP(A88,Dados!$A$3:$Z$26,MATCH(C$5,Dados!$A$2:$BC$2,0),FALSE),"")</f>
        <v/>
      </c>
      <c r="D88" s="94"/>
    </row>
    <row r="89" spans="1:4" x14ac:dyDescent="0.25">
      <c r="A89" s="72" t="str">
        <f t="shared" ca="1" si="3"/>
        <v/>
      </c>
      <c r="B89" s="20" t="str">
        <f ca="1">IFERROR(VLOOKUP(A89,Dados!$A$3:$Z$26,MATCH(B$5,Dados!$A$2:$BC$2,0),FALSE),"")</f>
        <v/>
      </c>
      <c r="C89" s="21" t="str">
        <f ca="1">IFERROR(VLOOKUP(A89,Dados!$A$3:$Z$26,MATCH(C$5,Dados!$A$2:$BC$2,0),FALSE),"")</f>
        <v/>
      </c>
      <c r="D89" s="94"/>
    </row>
    <row r="90" spans="1:4" x14ac:dyDescent="0.25">
      <c r="A90" s="72" t="str">
        <f t="shared" ca="1" si="3"/>
        <v/>
      </c>
      <c r="B90" s="20" t="str">
        <f ca="1">IFERROR(VLOOKUP(A90,Dados!$A$3:$Z$26,MATCH(B$5,Dados!$A$2:$BC$2,0),FALSE),"")</f>
        <v/>
      </c>
      <c r="C90" s="21" t="str">
        <f ca="1">IFERROR(VLOOKUP(A90,Dados!$A$3:$Z$26,MATCH(C$5,Dados!$A$2:$BC$2,0),FALSE),"")</f>
        <v/>
      </c>
      <c r="D90" s="94"/>
    </row>
    <row r="91" spans="1:4" x14ac:dyDescent="0.25">
      <c r="A91" s="72" t="str">
        <f t="shared" ca="1" si="3"/>
        <v/>
      </c>
      <c r="B91" s="20" t="str">
        <f ca="1">IFERROR(VLOOKUP(A91,Dados!$A$3:$Z$26,MATCH(B$5,Dados!$A$2:$BC$2,0),FALSE),"")</f>
        <v/>
      </c>
      <c r="C91" s="21" t="str">
        <f ca="1">IFERROR(VLOOKUP(A91,Dados!$A$3:$Z$26,MATCH(C$5,Dados!$A$2:$BC$2,0),FALSE),"")</f>
        <v/>
      </c>
      <c r="D91" s="94"/>
    </row>
    <row r="92" spans="1:4" x14ac:dyDescent="0.25">
      <c r="A92" s="72" t="str">
        <f t="shared" ca="1" si="3"/>
        <v/>
      </c>
      <c r="B92" s="20" t="str">
        <f ca="1">IFERROR(VLOOKUP(A92,Dados!$A$3:$Z$26,MATCH(B$5,Dados!$A$2:$BC$2,0),FALSE),"")</f>
        <v/>
      </c>
      <c r="C92" s="21" t="str">
        <f ca="1">IFERROR(VLOOKUP(A92,Dados!$A$3:$Z$26,MATCH(C$5,Dados!$A$2:$BC$2,0),FALSE),"")</f>
        <v/>
      </c>
      <c r="D92" s="94"/>
    </row>
    <row r="93" spans="1:4" x14ac:dyDescent="0.25">
      <c r="A93" s="72" t="str">
        <f t="shared" ca="1" si="3"/>
        <v/>
      </c>
      <c r="B93" s="20" t="str">
        <f ca="1">IFERROR(VLOOKUP(A93,Dados!$A$3:$Z$26,MATCH(B$5,Dados!$A$2:$BC$2,0),FALSE),"")</f>
        <v/>
      </c>
      <c r="C93" s="21" t="str">
        <f ca="1">IFERROR(VLOOKUP(A93,Dados!$A$3:$Z$26,MATCH(C$5,Dados!$A$2:$BC$2,0),FALSE),"")</f>
        <v/>
      </c>
      <c r="D93" s="94"/>
    </row>
    <row r="94" spans="1:4" x14ac:dyDescent="0.25">
      <c r="A94" s="72" t="str">
        <f t="shared" ca="1" si="3"/>
        <v/>
      </c>
      <c r="B94" s="20" t="str">
        <f ca="1">IFERROR(VLOOKUP(A94,Dados!$A$3:$Z$26,MATCH(B$5,Dados!$A$2:$BC$2,0),FALSE),"")</f>
        <v/>
      </c>
      <c r="C94" s="21" t="str">
        <f ca="1">IFERROR(VLOOKUP(A94,Dados!$A$3:$Z$26,MATCH(C$5,Dados!$A$2:$BC$2,0),FALSE),"")</f>
        <v/>
      </c>
      <c r="D94" s="94"/>
    </row>
    <row r="95" spans="1:4" x14ac:dyDescent="0.25">
      <c r="A95" s="72" t="str">
        <f t="shared" ca="1" si="3"/>
        <v/>
      </c>
      <c r="B95" s="20" t="str">
        <f ca="1">IFERROR(VLOOKUP(A95,Dados!$A$3:$Z$26,MATCH(B$5,Dados!$A$2:$BC$2,0),FALSE),"")</f>
        <v/>
      </c>
      <c r="C95" s="21" t="str">
        <f ca="1">IFERROR(VLOOKUP(A95,Dados!$A$3:$Z$26,MATCH(C$5,Dados!$A$2:$BC$2,0),FALSE),"")</f>
        <v/>
      </c>
      <c r="D95" s="94"/>
    </row>
    <row r="96" spans="1:4" x14ac:dyDescent="0.25">
      <c r="A96" s="72" t="str">
        <f t="shared" ca="1" si="3"/>
        <v/>
      </c>
      <c r="B96" s="20" t="str">
        <f ca="1">IFERROR(VLOOKUP(A96,Dados!$A$3:$Z$26,MATCH(B$5,Dados!$A$2:$BC$2,0),FALSE),"")</f>
        <v/>
      </c>
      <c r="C96" s="21" t="str">
        <f ca="1">IFERROR(VLOOKUP(A96,Dados!$A$3:$Z$26,MATCH(C$5,Dados!$A$2:$BC$2,0),FALSE),"")</f>
        <v/>
      </c>
      <c r="D96" s="94"/>
    </row>
    <row r="97" spans="1:4" x14ac:dyDescent="0.25">
      <c r="A97" s="72" t="str">
        <f t="shared" ca="1" si="3"/>
        <v/>
      </c>
      <c r="B97" s="20" t="str">
        <f ca="1">IFERROR(VLOOKUP(A97,Dados!$A$3:$Z$26,MATCH(B$5,Dados!$A$2:$BC$2,0),FALSE),"")</f>
        <v/>
      </c>
      <c r="C97" s="21" t="str">
        <f ca="1">IFERROR(VLOOKUP(A97,Dados!$A$3:$Z$26,MATCH(C$5,Dados!$A$2:$BC$2,0),FALSE),"")</f>
        <v/>
      </c>
      <c r="D97" s="94"/>
    </row>
    <row r="98" spans="1:4" x14ac:dyDescent="0.25">
      <c r="A98" s="72" t="str">
        <f t="shared" ca="1" si="3"/>
        <v/>
      </c>
      <c r="B98" s="20" t="str">
        <f ca="1">IFERROR(VLOOKUP(A98,Dados!$A$3:$Z$26,MATCH(B$5,Dados!$A$2:$BC$2,0),FALSE),"")</f>
        <v/>
      </c>
      <c r="C98" s="21" t="str">
        <f ca="1">IFERROR(VLOOKUP(A98,Dados!$A$3:$Z$26,MATCH(C$5,Dados!$A$2:$BC$2,0),FALSE),"")</f>
        <v/>
      </c>
      <c r="D98" s="94"/>
    </row>
    <row r="99" spans="1:4" x14ac:dyDescent="0.25">
      <c r="A99" s="72" t="str">
        <f t="shared" ca="1" si="3"/>
        <v/>
      </c>
      <c r="B99" s="20" t="str">
        <f ca="1">IFERROR(VLOOKUP(A99,Dados!$A$3:$Z$26,MATCH(B$5,Dados!$A$2:$BC$2,0),FALSE),"")</f>
        <v/>
      </c>
      <c r="C99" s="21" t="str">
        <f ca="1">IFERROR(VLOOKUP(A99,Dados!$A$3:$Z$26,MATCH(C$5,Dados!$A$2:$BC$2,0),FALSE),"")</f>
        <v/>
      </c>
      <c r="D99" s="94"/>
    </row>
    <row r="100" spans="1:4" x14ac:dyDescent="0.25">
      <c r="A100" s="72" t="str">
        <f t="shared" ca="1" si="3"/>
        <v/>
      </c>
      <c r="B100" s="20" t="str">
        <f ca="1">IFERROR(VLOOKUP(A100,Dados!$A$3:$Z$26,MATCH(B$5,Dados!$A$2:$BC$2,0),FALSE),"")</f>
        <v/>
      </c>
      <c r="C100" s="21" t="str">
        <f ca="1">IFERROR(VLOOKUP(A100,Dados!$A$3:$Z$26,MATCH(C$5,Dados!$A$2:$BC$2,0),FALSE),"")</f>
        <v/>
      </c>
      <c r="D100" s="94"/>
    </row>
    <row r="101" spans="1:4" x14ac:dyDescent="0.25">
      <c r="A101" s="72" t="str">
        <f t="shared" ca="1" si="3"/>
        <v/>
      </c>
      <c r="B101" s="20" t="str">
        <f ca="1">IFERROR(VLOOKUP(A101,Dados!$A$3:$Z$26,MATCH(B$5,Dados!$A$2:$BC$2,0),FALSE),"")</f>
        <v/>
      </c>
      <c r="C101" s="21" t="str">
        <f ca="1">IFERROR(VLOOKUP(A101,Dados!$A$3:$Z$26,MATCH(C$5,Dados!$A$2:$BC$2,0),FALSE),"")</f>
        <v/>
      </c>
      <c r="D101" s="94"/>
    </row>
    <row r="102" spans="1:4" x14ac:dyDescent="0.25">
      <c r="A102" s="72" t="str">
        <f t="shared" ca="1" si="3"/>
        <v/>
      </c>
      <c r="B102" s="20" t="str">
        <f ca="1">IFERROR(VLOOKUP(A102,Dados!$A$3:$Z$26,MATCH(B$5,Dados!$A$2:$BC$2,0),FALSE),"")</f>
        <v/>
      </c>
      <c r="C102" s="21" t="str">
        <f ca="1">IFERROR(VLOOKUP(A102,Dados!$A$3:$Z$26,MATCH(C$5,Dados!$A$2:$BC$2,0),FALSE),"")</f>
        <v/>
      </c>
      <c r="D102" s="94"/>
    </row>
    <row r="103" spans="1:4" x14ac:dyDescent="0.25">
      <c r="A103" s="72" t="str">
        <f t="shared" ca="1" si="3"/>
        <v/>
      </c>
      <c r="B103" s="20" t="str">
        <f ca="1">IFERROR(VLOOKUP(A103,Dados!$A$3:$Z$26,MATCH(B$5,Dados!$A$2:$BC$2,0),FALSE),"")</f>
        <v/>
      </c>
      <c r="C103" s="21" t="str">
        <f ca="1">IFERROR(VLOOKUP(A103,Dados!$A$3:$Z$26,MATCH(C$5,Dados!$A$2:$BC$2,0),FALSE),"")</f>
        <v/>
      </c>
      <c r="D103" s="94"/>
    </row>
    <row r="104" spans="1:4" x14ac:dyDescent="0.25">
      <c r="A104" s="72" t="str">
        <f t="shared" ca="1" si="3"/>
        <v/>
      </c>
      <c r="B104" s="20" t="str">
        <f ca="1">IFERROR(VLOOKUP(A104,Dados!$A$3:$Z$26,MATCH(B$5,Dados!$A$2:$BC$2,0),FALSE),"")</f>
        <v/>
      </c>
      <c r="C104" s="21" t="str">
        <f ca="1">IFERROR(VLOOKUP(A104,Dados!$A$3:$Z$26,MATCH(C$5,Dados!$A$2:$BC$2,0),FALSE),"")</f>
        <v/>
      </c>
      <c r="D104" s="94"/>
    </row>
  </sheetData>
  <mergeCells count="4">
    <mergeCell ref="A1:C1"/>
    <mergeCell ref="E1:G1"/>
    <mergeCell ref="I6:S6"/>
    <mergeCell ref="I32:T32"/>
  </mergeCells>
  <pageMargins left="0.511811024" right="0.511811024" top="0.78740157499999996" bottom="0.78740157499999996" header="0.31496062000000002" footer="0.31496062000000002"/>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4"/>
  <sheetViews>
    <sheetView topLeftCell="A5" workbookViewId="0">
      <selection activeCell="A5" sqref="A5"/>
    </sheetView>
  </sheetViews>
  <sheetFormatPr defaultColWidth="9.140625" defaultRowHeight="15" x14ac:dyDescent="0.25"/>
  <cols>
    <col min="1" max="2" width="13" style="77" customWidth="1"/>
    <col min="3" max="4" width="13" style="78" customWidth="1"/>
    <col min="5" max="5" width="13" style="80" customWidth="1"/>
    <col min="6" max="6" width="6.5703125" style="96" customWidth="1"/>
    <col min="7" max="7" width="0" style="96" hidden="1" customWidth="1"/>
    <col min="8" max="12" width="15.140625" style="96" hidden="1" customWidth="1"/>
    <col min="13" max="26" width="9.140625" style="95"/>
    <col min="27" max="16384" width="9.140625" style="8"/>
  </cols>
  <sheetData>
    <row r="1" spans="1:24" ht="15.75" hidden="1" thickBot="1" x14ac:dyDescent="0.3">
      <c r="A1" s="184" t="s">
        <v>31</v>
      </c>
      <c r="B1" s="185"/>
      <c r="C1" s="185"/>
      <c r="D1" s="185"/>
      <c r="E1" s="186"/>
      <c r="F1" s="94"/>
      <c r="G1" s="187" t="s">
        <v>32</v>
      </c>
      <c r="H1" s="188"/>
      <c r="I1" s="189"/>
      <c r="J1" s="94"/>
      <c r="K1" s="94"/>
      <c r="L1" s="95"/>
    </row>
    <row r="2" spans="1:24" hidden="1" x14ac:dyDescent="0.25">
      <c r="A2" s="77" t="s">
        <v>0</v>
      </c>
      <c r="B2" s="77" t="s">
        <v>74</v>
      </c>
      <c r="C2" s="78" t="s">
        <v>5</v>
      </c>
      <c r="D2" s="78" t="s">
        <v>84</v>
      </c>
      <c r="E2" s="80" t="s">
        <v>89</v>
      </c>
    </row>
    <row r="3" spans="1:24" hidden="1" x14ac:dyDescent="0.25">
      <c r="B3" s="77">
        <f ca="1">VLOOKUP(B$5,Parametros!$B$2:$E$100,3,FALSE)</f>
        <v>1992</v>
      </c>
      <c r="C3" s="78">
        <f ca="1">VLOOKUP(C$5,Parametros!$B$2:$E$100,3,FALSE)</f>
        <v>1991</v>
      </c>
      <c r="D3" s="78">
        <f ca="1">VLOOKUP(D$5,Parametros!$B$2:$E$100,3,FALSE)</f>
        <v>1994</v>
      </c>
    </row>
    <row r="4" spans="1:24" ht="15.75" hidden="1" thickBot="1" x14ac:dyDescent="0.3">
      <c r="B4" s="77">
        <f ca="1">VLOOKUP(B$5,Parametros!$B$2:$E$100,4,FALSE)</f>
        <v>2014</v>
      </c>
      <c r="C4" s="78">
        <f ca="1">VLOOKUP(C$5,Parametros!$B$2:$E$100,4,FALSE)</f>
        <v>2014</v>
      </c>
      <c r="D4" s="78">
        <f ca="1">VLOOKUP(D$5,Parametros!$B$2:$E$100,4,FALSE)</f>
        <v>2014</v>
      </c>
    </row>
    <row r="5" spans="1:24" x14ac:dyDescent="0.25">
      <c r="A5" s="25" t="s">
        <v>0</v>
      </c>
      <c r="B5" s="26" t="s">
        <v>74</v>
      </c>
      <c r="C5" s="37" t="s">
        <v>5</v>
      </c>
      <c r="D5" s="37" t="s">
        <v>9</v>
      </c>
      <c r="E5" s="40" t="s">
        <v>111</v>
      </c>
      <c r="F5" s="97"/>
      <c r="G5" s="98" t="s">
        <v>36</v>
      </c>
      <c r="H5" s="99" t="str">
        <f>"'gg'!"</f>
        <v>'gg'!</v>
      </c>
      <c r="I5" s="99"/>
      <c r="J5" s="99"/>
      <c r="K5" s="99"/>
      <c r="L5" s="100"/>
    </row>
    <row r="6" spans="1:24" x14ac:dyDescent="0.25">
      <c r="A6" s="72">
        <f ca="1">INDEX(Dados!$A$2:$N$26,MATCH(MAX(B3:D3),Dados!$A$3:$A$26,0)+1,MATCH(A5,Dados!$A$2:$N$2,0))</f>
        <v>1994</v>
      </c>
      <c r="B6" s="20" t="str">
        <f ca="1">IFERROR(VLOOKUP(A6,Dados!$A$3:$Z$26,MATCH(B$5,Dados!$A$2:$BC$2,0),FALSE),"")</f>
        <v>93/94</v>
      </c>
      <c r="C6" s="38">
        <f ca="1">IFERROR(VLOOKUP(A6-(Manual!$B$2),Dados!$A$3:$Z$26,MATCH(C$5,Dados!$A$2:$BC$2,0),FALSE),"")</f>
        <v>7074</v>
      </c>
      <c r="D6" s="38">
        <f ca="1">IFERROR(VLOOKUP(A6,Dados!$A$3:$Z$26,MATCH(D$5,Dados!$A$2:$BC$2,0),FALSE),"")</f>
        <v>5482</v>
      </c>
      <c r="E6" s="81">
        <f ca="1" xml:space="preserve"> IF(AND(C6&lt;&gt;"",D6&lt;&gt;""),D6/C6,"")</f>
        <v>0.77495052304212608</v>
      </c>
      <c r="F6" s="94"/>
      <c r="G6" s="101" t="s">
        <v>33</v>
      </c>
      <c r="H6" s="94" t="str">
        <f>ADDRESS(ROW(A6),COLUMN(A6))</f>
        <v>$A$6</v>
      </c>
      <c r="I6" s="94" t="str">
        <f>ADDRESS(ROW(B6),COLUMN(B6))</f>
        <v>$B$6</v>
      </c>
      <c r="J6" s="94" t="str">
        <f>ADDRESS(ROW(C6),COLUMN(C6))</f>
        <v>$C$6</v>
      </c>
      <c r="K6" s="94" t="str">
        <f>ADDRESS(ROW(D6),COLUMN(D6))</f>
        <v>$D$6</v>
      </c>
      <c r="L6" s="94" t="str">
        <f>ADDRESS(ROW(E6),COLUMN(E6))</f>
        <v>$E$6</v>
      </c>
      <c r="M6" s="190" t="s">
        <v>182</v>
      </c>
      <c r="N6" s="190"/>
      <c r="O6" s="190"/>
      <c r="P6" s="190"/>
      <c r="Q6" s="190"/>
      <c r="R6" s="190"/>
      <c r="S6" s="190"/>
      <c r="T6" s="190"/>
      <c r="U6" s="190"/>
      <c r="V6" s="190"/>
      <c r="W6" s="190"/>
      <c r="X6" s="190"/>
    </row>
    <row r="7" spans="1:24" x14ac:dyDescent="0.25">
      <c r="A7" s="72">
        <f ca="1">IFERROR(IF((A6+1)&gt;MIN($B$4:$D$4),"",(A6+1)),"")</f>
        <v>1995</v>
      </c>
      <c r="B7" s="20" t="str">
        <f ca="1">IFERROR(VLOOKUP(A7,Dados!$A$3:$Z$26,MATCH(B$5,Dados!$A$2:$BC$2,0),FALSE),"")</f>
        <v>94/95</v>
      </c>
      <c r="C7" s="38">
        <f ca="1">IFERROR(VLOOKUP(A7-(Manual!$B$2),Dados!$A$3:$Z$26,MATCH(C$5,Dados!$A$2:$BC$2,0),FALSE),"")</f>
        <v>7228</v>
      </c>
      <c r="D7" s="38">
        <f ca="1">IFERROR(VLOOKUP(A7,Dados!$A$3:$Z$26,MATCH(D$5,Dados!$A$2:$BC$2,0),FALSE),"")</f>
        <v>6532</v>
      </c>
      <c r="E7" s="81">
        <f t="shared" ref="E7:E70" ca="1" si="0" xml:space="preserve"> IF(AND(C7&lt;&gt;"",D7&lt;&gt;""),D7/C7,"")</f>
        <v>0.90370780298837849</v>
      </c>
      <c r="F7" s="94"/>
      <c r="G7" s="101" t="s">
        <v>34</v>
      </c>
      <c r="H7" s="94" t="str">
        <f ca="1">ADDRESS(MATCH(MIN($B$4:$D$4),$A$6:$A$104,0)+5,1)</f>
        <v>$A$26</v>
      </c>
      <c r="I7" s="94" t="str">
        <f ca="1">ADDRESS(MATCH(MIN($B$4:$D$4),$A$6:$A$104,0)+5,2)</f>
        <v>$B$26</v>
      </c>
      <c r="J7" s="94" t="str">
        <f ca="1">ADDRESS(MATCH(MIN($B$4:$D$4),$A$6:$A$104,0)+5,3)</f>
        <v>$C$26</v>
      </c>
      <c r="K7" s="94" t="str">
        <f ca="1">ADDRESS(MATCH(MIN($B$4:$D$4),$A$6:$A$104,0)+5,4)</f>
        <v>$D$26</v>
      </c>
      <c r="L7" s="94" t="str">
        <f ca="1">ADDRESS(MATCH(MIN($B$4:$D$4),$A$6:$A$104,0)+5,5)</f>
        <v>$E$26</v>
      </c>
      <c r="M7" s="190"/>
      <c r="N7" s="190"/>
      <c r="O7" s="190"/>
      <c r="P7" s="190"/>
      <c r="Q7" s="190"/>
      <c r="R7" s="190"/>
      <c r="S7" s="190"/>
      <c r="T7" s="190"/>
      <c r="U7" s="190"/>
      <c r="V7" s="190"/>
      <c r="W7" s="190"/>
      <c r="X7" s="190"/>
    </row>
    <row r="8" spans="1:24" x14ac:dyDescent="0.25">
      <c r="A8" s="72">
        <f t="shared" ref="A8:A71" ca="1" si="1">IFERROR(IF((A7+1)&gt;MIN($B$4:$D$4),"",(A7+1)),"")</f>
        <v>1996</v>
      </c>
      <c r="B8" s="20" t="str">
        <f ca="1">IFERROR(VLOOKUP(A8,Dados!$A$3:$Z$26,MATCH(B$5,Dados!$A$2:$BC$2,0),FALSE),"")</f>
        <v>95/96</v>
      </c>
      <c r="C8" s="38">
        <f ca="1">IFERROR(VLOOKUP(A8-(Manual!$B$2),Dados!$A$3:$Z$26,MATCH(C$5,Dados!$A$2:$BC$2,0),FALSE),"")</f>
        <v>7622</v>
      </c>
      <c r="D8" s="38">
        <f ca="1">IFERROR(VLOOKUP(A8,Dados!$A$3:$Z$26,MATCH(D$5,Dados!$A$2:$BC$2,0),FALSE),"")</f>
        <v>5960</v>
      </c>
      <c r="E8" s="81">
        <f t="shared" ca="1" si="0"/>
        <v>0.78194699553922853</v>
      </c>
      <c r="F8" s="94"/>
      <c r="G8" s="101" t="s">
        <v>35</v>
      </c>
      <c r="H8" s="94" t="str">
        <f ca="1">$H$5&amp;H6&amp;":"&amp;H7</f>
        <v>'gg'!$A$6:$A$26</v>
      </c>
      <c r="I8" s="94" t="str">
        <f t="shared" ref="I8:L8" ca="1" si="2">$H$5&amp;I6&amp;":"&amp;I7</f>
        <v>'gg'!$B$6:$B$26</v>
      </c>
      <c r="J8" s="94" t="str">
        <f t="shared" ca="1" si="2"/>
        <v>'gg'!$C$6:$C$26</v>
      </c>
      <c r="K8" s="94" t="str">
        <f t="shared" ca="1" si="2"/>
        <v>'gg'!$D$6:$D$26</v>
      </c>
      <c r="L8" s="102" t="str">
        <f t="shared" ca="1" si="2"/>
        <v>'gg'!$E$6:$E$26</v>
      </c>
    </row>
    <row r="9" spans="1:24" ht="15.75" thickBot="1" x14ac:dyDescent="0.3">
      <c r="A9" s="72">
        <f t="shared" ca="1" si="1"/>
        <v>1997</v>
      </c>
      <c r="B9" s="20" t="str">
        <f ca="1">IFERROR(VLOOKUP(A9,Dados!$A$3:$Z$26,MATCH(B$5,Dados!$A$2:$BC$2,0),FALSE),"")</f>
        <v>96/97</v>
      </c>
      <c r="C9" s="38">
        <f ca="1">IFERROR(VLOOKUP(A9-(Manual!$B$2),Dados!$A$3:$Z$26,MATCH(C$5,Dados!$A$2:$BC$2,0),FALSE),"")</f>
        <v>7194</v>
      </c>
      <c r="D9" s="38">
        <f ca="1">IFERROR(VLOOKUP(A9,Dados!$A$3:$Z$26,MATCH(D$5,Dados!$A$2:$BC$2,0),FALSE),"")</f>
        <v>5013</v>
      </c>
      <c r="E9" s="81">
        <f t="shared" ca="1" si="0"/>
        <v>0.69683069224353633</v>
      </c>
      <c r="F9" s="94"/>
      <c r="G9" s="103" t="s">
        <v>37</v>
      </c>
      <c r="H9" s="104" t="s">
        <v>76</v>
      </c>
      <c r="I9" s="104" t="s">
        <v>77</v>
      </c>
      <c r="J9" s="104" t="s">
        <v>78</v>
      </c>
      <c r="K9" s="104" t="s">
        <v>79</v>
      </c>
      <c r="L9" s="105" t="s">
        <v>80</v>
      </c>
    </row>
    <row r="10" spans="1:24" x14ac:dyDescent="0.25">
      <c r="A10" s="72">
        <f t="shared" ca="1" si="1"/>
        <v>1998</v>
      </c>
      <c r="B10" s="20" t="str">
        <f ca="1">IFERROR(VLOOKUP(A10,Dados!$A$3:$Z$26,MATCH(B$5,Dados!$A$2:$BC$2,0),FALSE),"")</f>
        <v>97/98</v>
      </c>
      <c r="C10" s="38">
        <f ca="1">IFERROR(VLOOKUP(A10-(Manual!$B$2),Dados!$A$3:$Z$26,MATCH(C$5,Dados!$A$2:$BC$2,0),FALSE),"")</f>
        <v>7347</v>
      </c>
      <c r="D10" s="38">
        <f ca="1">IFERROR(VLOOKUP(A10,Dados!$A$3:$Z$26,MATCH(D$5,Dados!$A$2:$BC$2,0),FALSE),"")</f>
        <v>5451</v>
      </c>
      <c r="E10" s="81">
        <f t="shared" ca="1" si="0"/>
        <v>0.74193548387096775</v>
      </c>
      <c r="F10" s="94"/>
    </row>
    <row r="11" spans="1:24" x14ac:dyDescent="0.25">
      <c r="A11" s="72">
        <f t="shared" ca="1" si="1"/>
        <v>1999</v>
      </c>
      <c r="B11" s="20" t="str">
        <f ca="1">IFERROR(VLOOKUP(A11,Dados!$A$3:$Z$26,MATCH(B$5,Dados!$A$2:$BC$2,0),FALSE),"")</f>
        <v>98/99</v>
      </c>
      <c r="C11" s="38">
        <f ca="1">IFERROR(VLOOKUP(A11-(Manual!$B$2),Dados!$A$3:$Z$26,MATCH(C$5,Dados!$A$2:$BC$2,0),FALSE),"")</f>
        <v>7705</v>
      </c>
      <c r="D11" s="38">
        <f ca="1">IFERROR(VLOOKUP(A11,Dados!$A$3:$Z$26,MATCH(D$5,Dados!$A$2:$BC$2,0),FALSE),"")</f>
        <v>5345</v>
      </c>
      <c r="E11" s="81">
        <f t="shared" ca="1" si="0"/>
        <v>0.69370538611291366</v>
      </c>
      <c r="F11" s="94"/>
    </row>
    <row r="12" spans="1:24" x14ac:dyDescent="0.25">
      <c r="A12" s="72">
        <f t="shared" ca="1" si="1"/>
        <v>2000</v>
      </c>
      <c r="B12" s="20" t="str">
        <f ca="1">IFERROR(VLOOKUP(A12,Dados!$A$3:$Z$26,MATCH(B$5,Dados!$A$2:$BC$2,0),FALSE),"")</f>
        <v>99/00</v>
      </c>
      <c r="C12" s="38">
        <f ca="1">IFERROR(VLOOKUP(A12-(Manual!$B$2),Dados!$A$3:$Z$26,MATCH(C$5,Dados!$A$2:$BC$2,0),FALSE),"")</f>
        <v>7616</v>
      </c>
      <c r="D12" s="38">
        <f ca="1">IFERROR(VLOOKUP(A12,Dados!$A$3:$Z$26,MATCH(D$5,Dados!$A$2:$BC$2,0),FALSE),"")</f>
        <v>6708</v>
      </c>
      <c r="E12" s="81">
        <f t="shared" ca="1" si="0"/>
        <v>0.88077731092436973</v>
      </c>
      <c r="F12" s="94"/>
      <c r="O12" s="106"/>
      <c r="P12" s="96"/>
      <c r="Q12" s="96"/>
    </row>
    <row r="13" spans="1:24" x14ac:dyDescent="0.25">
      <c r="A13" s="72">
        <f t="shared" ca="1" si="1"/>
        <v>2001</v>
      </c>
      <c r="B13" s="20" t="str">
        <f ca="1">IFERROR(VLOOKUP(A13,Dados!$A$3:$Z$26,MATCH(B$5,Dados!$A$2:$BC$2,0),FALSE),"")</f>
        <v>00/01</v>
      </c>
      <c r="C13" s="38">
        <f ca="1">IFERROR(VLOOKUP(A13-(Manual!$B$2),Dados!$A$3:$Z$26,MATCH(C$5,Dados!$A$2:$BC$2,0),FALSE),"")</f>
        <v>7758</v>
      </c>
      <c r="D13" s="38">
        <f ca="1">IFERROR(VLOOKUP(A13,Dados!$A$3:$Z$26,MATCH(D$5,Dados!$A$2:$BC$2,0),FALSE),"")</f>
        <v>7532</v>
      </c>
      <c r="E13" s="81">
        <f t="shared" ca="1" si="0"/>
        <v>0.97086878061356019</v>
      </c>
      <c r="F13" s="94"/>
    </row>
    <row r="14" spans="1:24" x14ac:dyDescent="0.25">
      <c r="A14" s="72">
        <f t="shared" ca="1" si="1"/>
        <v>2002</v>
      </c>
      <c r="B14" s="20" t="str">
        <f ca="1">IFERROR(VLOOKUP(A14,Dados!$A$3:$Z$26,MATCH(B$5,Dados!$A$2:$BC$2,0),FALSE),"")</f>
        <v>01/02</v>
      </c>
      <c r="C14" s="38">
        <f ca="1">IFERROR(VLOOKUP(A14-(Manual!$B$2),Dados!$A$3:$Z$26,MATCH(C$5,Dados!$A$2:$BC$2,0),FALSE),"")</f>
        <v>8363</v>
      </c>
      <c r="D14" s="38">
        <f ca="1">IFERROR(VLOOKUP(A14,Dados!$A$3:$Z$26,MATCH(D$5,Dados!$A$2:$BC$2,0),FALSE),"")</f>
        <v>8359</v>
      </c>
      <c r="E14" s="81">
        <f t="shared" ca="1" si="0"/>
        <v>0.9995217027382518</v>
      </c>
      <c r="F14" s="94"/>
    </row>
    <row r="15" spans="1:24" x14ac:dyDescent="0.25">
      <c r="A15" s="72">
        <f t="shared" ca="1" si="1"/>
        <v>2003</v>
      </c>
      <c r="B15" s="20" t="str">
        <f ca="1">IFERROR(VLOOKUP(A15,Dados!$A$3:$Z$26,MATCH(B$5,Dados!$A$2:$BC$2,0),FALSE),"")</f>
        <v>02/03</v>
      </c>
      <c r="C15" s="38">
        <f ca="1">IFERROR(VLOOKUP(A15-(Manual!$B$2),Dados!$A$3:$Z$26,MATCH(C$5,Dados!$A$2:$BC$2,0),FALSE),"")</f>
        <v>8498</v>
      </c>
      <c r="D15" s="38">
        <f ca="1">IFERROR(VLOOKUP(A15,Dados!$A$3:$Z$26,MATCH(D$5,Dados!$A$2:$BC$2,0),FALSE),"")</f>
        <v>10650</v>
      </c>
      <c r="E15" s="81">
        <f t="shared" ca="1" si="0"/>
        <v>1.2532360555424806</v>
      </c>
      <c r="F15" s="94"/>
    </row>
    <row r="16" spans="1:24" x14ac:dyDescent="0.25">
      <c r="A16" s="72">
        <f t="shared" ca="1" si="1"/>
        <v>2004</v>
      </c>
      <c r="B16" s="20" t="str">
        <f ca="1">IFERROR(VLOOKUP(A16,Dados!$A$3:$Z$26,MATCH(B$5,Dados!$A$2:$BC$2,0),FALSE),"")</f>
        <v>03/04</v>
      </c>
      <c r="C16" s="38">
        <f ca="1">IFERROR(VLOOKUP(A16-(Manual!$B$2),Dados!$A$3:$Z$26,MATCH(C$5,Dados!$A$2:$BC$2,0),FALSE),"")</f>
        <v>9113</v>
      </c>
      <c r="D16" s="38">
        <f ca="1">IFERROR(VLOOKUP(A16,Dados!$A$3:$Z$26,MATCH(D$5,Dados!$A$2:$BC$2,0),FALSE),"")</f>
        <v>12050</v>
      </c>
      <c r="E16" s="81">
        <f t="shared" ca="1" si="0"/>
        <v>1.3222868429715791</v>
      </c>
      <c r="F16" s="94"/>
    </row>
    <row r="17" spans="1:24" x14ac:dyDescent="0.25">
      <c r="A17" s="72">
        <f t="shared" ca="1" si="1"/>
        <v>2005</v>
      </c>
      <c r="B17" s="20" t="str">
        <f ca="1">IFERROR(VLOOKUP(A17,Dados!$A$3:$Z$26,MATCH(B$5,Dados!$A$2:$BC$2,0),FALSE),"")</f>
        <v>04/05</v>
      </c>
      <c r="C17" s="38">
        <f ca="1">IFERROR(VLOOKUP(A17-(Manual!$B$2),Dados!$A$3:$Z$26,MATCH(C$5,Dados!$A$2:$BC$2,0),FALSE),"")</f>
        <v>9339</v>
      </c>
      <c r="D17" s="38">
        <f ca="1">IFERROR(VLOOKUP(A17,Dados!$A$3:$Z$26,MATCH(D$5,Dados!$A$2:$BC$2,0),FALSE),"")</f>
        <v>15345</v>
      </c>
      <c r="E17" s="81">
        <f t="shared" ca="1" si="0"/>
        <v>1.6431095406360423</v>
      </c>
      <c r="F17" s="94"/>
    </row>
    <row r="18" spans="1:24" x14ac:dyDescent="0.25">
      <c r="A18" s="72">
        <f t="shared" ca="1" si="1"/>
        <v>2006</v>
      </c>
      <c r="B18" s="20" t="str">
        <f ca="1">IFERROR(VLOOKUP(A18,Dados!$A$3:$Z$26,MATCH(B$5,Dados!$A$2:$BC$2,0),FALSE),"")</f>
        <v>05/06</v>
      </c>
      <c r="C18" s="38">
        <f ca="1">IFERROR(VLOOKUP(A18-(Manual!$B$2),Dados!$A$3:$Z$26,MATCH(C$5,Dados!$A$2:$BC$2,0),FALSE),"")</f>
        <v>10004</v>
      </c>
      <c r="D18" s="38">
        <f ca="1">IFERROR(VLOOKUP(A18,Dados!$A$3:$Z$26,MATCH(D$5,Dados!$A$2:$BC$2,0),FALSE),"")</f>
        <v>15943</v>
      </c>
      <c r="E18" s="81">
        <f t="shared" ca="1" si="0"/>
        <v>1.5936625349860056</v>
      </c>
      <c r="F18" s="94"/>
    </row>
    <row r="19" spans="1:24" x14ac:dyDescent="0.25">
      <c r="A19" s="72">
        <f t="shared" ca="1" si="1"/>
        <v>2007</v>
      </c>
      <c r="B19" s="20" t="str">
        <f ca="1">IFERROR(VLOOKUP(A19,Dados!$A$3:$Z$26,MATCH(B$5,Dados!$A$2:$BC$2,0),FALSE),"")</f>
        <v>06/07</v>
      </c>
      <c r="C19" s="38">
        <f ca="1">IFERROR(VLOOKUP(A19-(Manual!$B$2),Dados!$A$3:$Z$26,MATCH(C$5,Dados!$A$2:$BC$2,0),FALSE),"")</f>
        <v>10381</v>
      </c>
      <c r="D19" s="38">
        <f ca="1">IFERROR(VLOOKUP(A19,Dados!$A$3:$Z$26,MATCH(D$5,Dados!$A$2:$BC$2,0),FALSE),"")</f>
        <v>15286</v>
      </c>
      <c r="E19" s="81">
        <f t="shared" ca="1" si="0"/>
        <v>1.4724978325787497</v>
      </c>
      <c r="F19" s="94"/>
    </row>
    <row r="20" spans="1:24" x14ac:dyDescent="0.25">
      <c r="A20" s="72">
        <f t="shared" ca="1" si="1"/>
        <v>2008</v>
      </c>
      <c r="B20" s="20" t="str">
        <f ca="1">IFERROR(VLOOKUP(A20,Dados!$A$3:$Z$26,MATCH(B$5,Dados!$A$2:$BC$2,0),FALSE),"")</f>
        <v>07/08</v>
      </c>
      <c r="C20" s="38">
        <f ca="1">IFERROR(VLOOKUP(A20-(Manual!$B$2),Dados!$A$3:$Z$26,MATCH(C$5,Dados!$A$2:$BC$2,0),FALSE),"")</f>
        <v>10133</v>
      </c>
      <c r="D20" s="38">
        <f ca="1">IFERROR(VLOOKUP(A20,Dados!$A$3:$Z$26,MATCH(D$5,Dados!$A$2:$BC$2,0),FALSE),"")</f>
        <v>17865</v>
      </c>
      <c r="E20" s="81">
        <f t="shared" ca="1" si="0"/>
        <v>1.7630514161650055</v>
      </c>
      <c r="F20" s="94"/>
    </row>
    <row r="21" spans="1:24" x14ac:dyDescent="0.25">
      <c r="A21" s="72">
        <f t="shared" ca="1" si="1"/>
        <v>2009</v>
      </c>
      <c r="B21" s="20" t="str">
        <f ca="1">IFERROR(VLOOKUP(A21,Dados!$A$3:$Z$26,MATCH(B$5,Dados!$A$2:$BC$2,0),FALSE),"")</f>
        <v>08/09</v>
      </c>
      <c r="C21" s="38">
        <f ca="1">IFERROR(VLOOKUP(A21-(Manual!$B$2),Dados!$A$3:$Z$26,MATCH(C$5,Dados!$A$2:$BC$2,0),FALSE),"")</f>
        <v>10825</v>
      </c>
      <c r="D21" s="38">
        <f ca="1">IFERROR(VLOOKUP(A21,Dados!$A$3:$Z$26,MATCH(D$5,Dados!$A$2:$BC$2,0),FALSE),"")</f>
        <v>21645</v>
      </c>
      <c r="E21" s="81">
        <f t="shared" ca="1" si="0"/>
        <v>1.9995381062355657</v>
      </c>
      <c r="F21" s="94"/>
    </row>
    <row r="22" spans="1:24" x14ac:dyDescent="0.25">
      <c r="A22" s="72">
        <f t="shared" ca="1" si="1"/>
        <v>2010</v>
      </c>
      <c r="B22" s="20" t="str">
        <f ca="1">IFERROR(VLOOKUP(A22,Dados!$A$3:$Z$26,MATCH(B$5,Dados!$A$2:$BC$2,0),FALSE),"")</f>
        <v>09/10</v>
      </c>
      <c r="C22" s="38">
        <f ca="1">IFERROR(VLOOKUP(A22-(Manual!$B$2),Dados!$A$3:$Z$26,MATCH(C$5,Dados!$A$2:$BC$2,0),FALSE),"")</f>
        <v>11881</v>
      </c>
      <c r="D22" s="38">
        <f ca="1">IFERROR(VLOOKUP(A22,Dados!$A$3:$Z$26,MATCH(D$5,Dados!$A$2:$BC$2,0),FALSE),"")</f>
        <v>19361</v>
      </c>
      <c r="E22" s="81">
        <f t="shared" ca="1" si="0"/>
        <v>1.6295766349633869</v>
      </c>
      <c r="F22" s="94"/>
    </row>
    <row r="23" spans="1:24" x14ac:dyDescent="0.25">
      <c r="A23" s="72">
        <f t="shared" ca="1" si="1"/>
        <v>2011</v>
      </c>
      <c r="B23" s="20" t="str">
        <f ca="1">IFERROR(VLOOKUP(A23,Dados!$A$3:$Z$26,MATCH(B$5,Dados!$A$2:$BC$2,0),FALSE),"")</f>
        <v>10/11</v>
      </c>
      <c r="C23" s="38">
        <f ca="1">IFERROR(VLOOKUP(A23-(Manual!$B$2),Dados!$A$3:$Z$26,MATCH(C$5,Dados!$A$2:$BC$2,0),FALSE),"")</f>
        <v>12982</v>
      </c>
      <c r="D23" s="38">
        <f ca="1">IFERROR(VLOOKUP(A23,Dados!$A$3:$Z$26,MATCH(D$5,Dados!$A$2:$BC$2,0),FALSE),"")</f>
        <v>18722</v>
      </c>
      <c r="E23" s="81">
        <f t="shared" ca="1" si="0"/>
        <v>1.4421506701586813</v>
      </c>
      <c r="F23" s="94"/>
    </row>
    <row r="24" spans="1:24" x14ac:dyDescent="0.25">
      <c r="A24" s="72">
        <f t="shared" ca="1" si="1"/>
        <v>2012</v>
      </c>
      <c r="B24" s="20" t="str">
        <f ca="1">IFERROR(VLOOKUP(A24,Dados!$A$3:$Z$26,MATCH(B$5,Dados!$A$2:$BC$2,0),FALSE),"")</f>
        <v>11/12</v>
      </c>
      <c r="C24" s="38">
        <f ca="1">IFERROR(VLOOKUP(A24-(Manual!$B$2),Dados!$A$3:$Z$26,MATCH(C$5,Dados!$A$2:$BC$2,0),FALSE),"")</f>
        <v>14634</v>
      </c>
      <c r="D24" s="38">
        <f ca="1">IFERROR(VLOOKUP(A24,Dados!$A$3:$Z$26,MATCH(D$5,Dados!$A$2:$BC$2,0),FALSE),"")</f>
        <v>20213</v>
      </c>
      <c r="E24" s="81">
        <f t="shared" ca="1" si="0"/>
        <v>1.3812354790214569</v>
      </c>
      <c r="F24" s="94"/>
    </row>
    <row r="25" spans="1:24" x14ac:dyDescent="0.25">
      <c r="A25" s="72">
        <f t="shared" ca="1" si="1"/>
        <v>2013</v>
      </c>
      <c r="B25" s="20" t="str">
        <f ca="1">IFERROR(VLOOKUP(A25,Dados!$A$3:$Z$26,MATCH(B$5,Dados!$A$2:$BC$2,0),FALSE),"")</f>
        <v>12/13</v>
      </c>
      <c r="C25" s="38">
        <f ca="1">IFERROR(VLOOKUP(A25-(Manual!$B$2),Dados!$A$3:$Z$26,MATCH(C$5,Dados!$A$2:$BC$2,0),FALSE),"")</f>
        <v>16354</v>
      </c>
      <c r="D25" s="38">
        <f ca="1">IFERROR(VLOOKUP(A25,Dados!$A$3:$Z$26,MATCH(D$5,Dados!$A$2:$BC$2,0),FALSE),"")</f>
        <v>23068</v>
      </c>
      <c r="E25" s="81">
        <f t="shared" ca="1" si="0"/>
        <v>1.41054176348294</v>
      </c>
      <c r="F25" s="94"/>
    </row>
    <row r="26" spans="1:24" x14ac:dyDescent="0.25">
      <c r="A26" s="72">
        <f t="shared" ca="1" si="1"/>
        <v>2014</v>
      </c>
      <c r="B26" s="20" t="str">
        <f ca="1">IFERROR(VLOOKUP(A26,Dados!$A$3:$Z$26,MATCH(B$5,Dados!$A$2:$BC$2,0),FALSE),"")</f>
        <v>13/14</v>
      </c>
      <c r="C26" s="38">
        <f ca="1">IFERROR(VLOOKUP(A26-(Manual!$B$2),Dados!$A$3:$Z$26,MATCH(C$5,Dados!$A$2:$BC$2,0),FALSE),"")</f>
        <v>16495</v>
      </c>
      <c r="D26" s="38">
        <f ca="1">IFERROR(VLOOKUP(A26,Dados!$A$3:$Z$26,MATCH(D$5,Dados!$A$2:$BC$2,0),FALSE),"")</f>
        <v>17673</v>
      </c>
      <c r="E26" s="81">
        <f t="shared" ca="1" si="0"/>
        <v>1.0714155804789329</v>
      </c>
      <c r="F26" s="94"/>
    </row>
    <row r="27" spans="1:24" x14ac:dyDescent="0.25">
      <c r="A27" s="72" t="str">
        <f t="shared" ca="1" si="1"/>
        <v/>
      </c>
      <c r="B27" s="20" t="str">
        <f ca="1">IFERROR(VLOOKUP(A27,Dados!$A$3:$Z$26,MATCH(B$5,Dados!$A$2:$BC$2,0),FALSE),"")</f>
        <v/>
      </c>
      <c r="C27" s="38" t="str">
        <f ca="1">IFERROR(VLOOKUP(A27-(Manual!$B$2),Dados!$A$3:$Z$26,MATCH(C$5,Dados!$A$2:$BC$2,0),FALSE),"")</f>
        <v/>
      </c>
      <c r="D27" s="38" t="str">
        <f ca="1">IFERROR(VLOOKUP(A27,Dados!$A$3:$Z$26,MATCH(D$5,Dados!$A$2:$BC$2,0),FALSE),"")</f>
        <v/>
      </c>
      <c r="E27" s="81" t="str">
        <f t="shared" ca="1" si="0"/>
        <v/>
      </c>
      <c r="F27" s="94"/>
    </row>
    <row r="28" spans="1:24" x14ac:dyDescent="0.25">
      <c r="A28" s="72" t="str">
        <f t="shared" ca="1" si="1"/>
        <v/>
      </c>
      <c r="B28" s="20" t="str">
        <f ca="1">IFERROR(VLOOKUP(A28,Dados!$A$3:$Z$26,MATCH(B$5,Dados!$A$2:$BC$2,0),FALSE),"")</f>
        <v/>
      </c>
      <c r="C28" s="38" t="str">
        <f ca="1">IFERROR(VLOOKUP(A28-(Manual!$B$2),Dados!$A$3:$Z$26,MATCH(C$5,Dados!$A$2:$BC$2,0),FALSE),"")</f>
        <v/>
      </c>
      <c r="D28" s="38" t="str">
        <f ca="1">IFERROR(VLOOKUP(A28,Dados!$A$3:$Z$26,MATCH(D$5,Dados!$A$2:$BC$2,0),FALSE),"")</f>
        <v/>
      </c>
      <c r="E28" s="81" t="str">
        <f t="shared" ca="1" si="0"/>
        <v/>
      </c>
      <c r="F28" s="94"/>
    </row>
    <row r="29" spans="1:24" x14ac:dyDescent="0.25">
      <c r="A29" s="72" t="str">
        <f t="shared" ca="1" si="1"/>
        <v/>
      </c>
      <c r="B29" s="20" t="str">
        <f ca="1">IFERROR(VLOOKUP(A29,Dados!$A$3:$Z$26,MATCH(B$5,Dados!$A$2:$BC$2,0),FALSE),"")</f>
        <v/>
      </c>
      <c r="C29" s="38" t="str">
        <f ca="1">IFERROR(VLOOKUP(A29-(Manual!$B$2),Dados!$A$3:$Z$26,MATCH(C$5,Dados!$A$2:$BC$2,0),FALSE),"")</f>
        <v/>
      </c>
      <c r="D29" s="38" t="str">
        <f ca="1">IFERROR(VLOOKUP(A29,Dados!$A$3:$Z$26,MATCH(D$5,Dados!$A$2:$BC$2,0),FALSE),"")</f>
        <v/>
      </c>
      <c r="E29" s="81" t="str">
        <f t="shared" ca="1" si="0"/>
        <v/>
      </c>
      <c r="F29" s="94"/>
    </row>
    <row r="30" spans="1:24" x14ac:dyDescent="0.25">
      <c r="A30" s="72" t="str">
        <f t="shared" ca="1" si="1"/>
        <v/>
      </c>
      <c r="B30" s="20" t="str">
        <f ca="1">IFERROR(VLOOKUP(A30,Dados!$A$3:$Z$26,MATCH(B$5,Dados!$A$2:$BC$2,0),FALSE),"")</f>
        <v/>
      </c>
      <c r="C30" s="38" t="str">
        <f ca="1">IFERROR(VLOOKUP(A30-(Manual!$B$2),Dados!$A$3:$Z$26,MATCH(C$5,Dados!$A$2:$BC$2,0),FALSE),"")</f>
        <v/>
      </c>
      <c r="D30" s="38" t="str">
        <f ca="1">IFERROR(VLOOKUP(A30,Dados!$A$3:$Z$26,MATCH(D$5,Dados!$A$2:$BC$2,0),FALSE),"")</f>
        <v/>
      </c>
      <c r="E30" s="81" t="str">
        <f t="shared" ca="1" si="0"/>
        <v/>
      </c>
      <c r="F30" s="94"/>
    </row>
    <row r="31" spans="1:24" x14ac:dyDescent="0.25">
      <c r="A31" s="72" t="str">
        <f t="shared" ca="1" si="1"/>
        <v/>
      </c>
      <c r="B31" s="20" t="str">
        <f ca="1">IFERROR(VLOOKUP(A31,Dados!$A$3:$Z$26,MATCH(B$5,Dados!$A$2:$BC$2,0),FALSE),"")</f>
        <v/>
      </c>
      <c r="C31" s="38" t="str">
        <f ca="1">IFERROR(VLOOKUP(A31-(Manual!$B$2),Dados!$A$3:$Z$26,MATCH(C$5,Dados!$A$2:$BC$2,0),FALSE),"")</f>
        <v/>
      </c>
      <c r="D31" s="38" t="str">
        <f ca="1">IFERROR(VLOOKUP(A31,Dados!$A$3:$Z$26,MATCH(D$5,Dados!$A$2:$BC$2,0),FALSE),"")</f>
        <v/>
      </c>
      <c r="E31" s="81" t="str">
        <f t="shared" ca="1" si="0"/>
        <v/>
      </c>
      <c r="F31" s="94"/>
    </row>
    <row r="32" spans="1:24" x14ac:dyDescent="0.25">
      <c r="A32" s="72" t="str">
        <f t="shared" ca="1" si="1"/>
        <v/>
      </c>
      <c r="B32" s="20" t="str">
        <f ca="1">IFERROR(VLOOKUP(A32,Dados!$A$3:$Z$26,MATCH(B$5,Dados!$A$2:$BC$2,0),FALSE),"")</f>
        <v/>
      </c>
      <c r="C32" s="38" t="str">
        <f ca="1">IFERROR(VLOOKUP(A32-(Manual!$B$2),Dados!$A$3:$Z$26,MATCH(C$5,Dados!$A$2:$BC$2,0),FALSE),"")</f>
        <v/>
      </c>
      <c r="D32" s="38" t="str">
        <f ca="1">IFERROR(VLOOKUP(A32,Dados!$A$3:$Z$26,MATCH(D$5,Dados!$A$2:$BC$2,0),FALSE),"")</f>
        <v/>
      </c>
      <c r="E32" s="81" t="str">
        <f t="shared" ca="1" si="0"/>
        <v/>
      </c>
      <c r="F32" s="94"/>
      <c r="M32" s="193" t="s">
        <v>160</v>
      </c>
      <c r="N32" s="193"/>
      <c r="O32" s="193"/>
      <c r="P32" s="193"/>
      <c r="Q32" s="193"/>
      <c r="R32" s="193"/>
      <c r="S32" s="193"/>
      <c r="T32" s="193"/>
      <c r="U32" s="193"/>
      <c r="V32" s="193"/>
      <c r="W32" s="193"/>
      <c r="X32" s="193"/>
    </row>
    <row r="33" spans="1:24" x14ac:dyDescent="0.25">
      <c r="A33" s="72" t="str">
        <f t="shared" ca="1" si="1"/>
        <v/>
      </c>
      <c r="B33" s="20" t="str">
        <f ca="1">IFERROR(VLOOKUP(A33,Dados!$A$3:$Z$26,MATCH(B$5,Dados!$A$2:$BC$2,0),FALSE),"")</f>
        <v/>
      </c>
      <c r="C33" s="38" t="str">
        <f ca="1">IFERROR(VLOOKUP(A33-(Manual!$B$2),Dados!$A$3:$Z$26,MATCH(C$5,Dados!$A$2:$BC$2,0),FALSE),"")</f>
        <v/>
      </c>
      <c r="D33" s="38" t="str">
        <f ca="1">IFERROR(VLOOKUP(A33,Dados!$A$3:$Z$26,MATCH(D$5,Dados!$A$2:$BC$2,0),FALSE),"")</f>
        <v/>
      </c>
      <c r="E33" s="81" t="str">
        <f t="shared" ca="1" si="0"/>
        <v/>
      </c>
      <c r="F33" s="94"/>
      <c r="M33" s="193"/>
      <c r="N33" s="193"/>
      <c r="O33" s="193"/>
      <c r="P33" s="193"/>
      <c r="Q33" s="193"/>
      <c r="R33" s="193"/>
      <c r="S33" s="193"/>
      <c r="T33" s="193"/>
      <c r="U33" s="193"/>
      <c r="V33" s="193"/>
      <c r="W33" s="193"/>
      <c r="X33" s="193"/>
    </row>
    <row r="34" spans="1:24" x14ac:dyDescent="0.25">
      <c r="A34" s="72" t="str">
        <f t="shared" ca="1" si="1"/>
        <v/>
      </c>
      <c r="B34" s="20" t="str">
        <f ca="1">IFERROR(VLOOKUP(A34,Dados!$A$3:$Z$26,MATCH(B$5,Dados!$A$2:$BC$2,0),FALSE),"")</f>
        <v/>
      </c>
      <c r="C34" s="38" t="str">
        <f ca="1">IFERROR(VLOOKUP(A34-(Manual!$B$2),Dados!$A$3:$Z$26,MATCH(C$5,Dados!$A$2:$BC$2,0),FALSE),"")</f>
        <v/>
      </c>
      <c r="D34" s="38" t="str">
        <f ca="1">IFERROR(VLOOKUP(A34,Dados!$A$3:$Z$26,MATCH(D$5,Dados!$A$2:$BC$2,0),FALSE),"")</f>
        <v/>
      </c>
      <c r="E34" s="81" t="str">
        <f t="shared" ca="1" si="0"/>
        <v/>
      </c>
      <c r="F34" s="94"/>
      <c r="M34" s="194" t="s">
        <v>159</v>
      </c>
      <c r="N34" s="194"/>
      <c r="O34" s="194"/>
      <c r="P34" s="194"/>
      <c r="Q34" s="194"/>
      <c r="R34" s="194"/>
      <c r="S34" s="194"/>
      <c r="T34" s="194"/>
      <c r="U34" s="194"/>
      <c r="V34" s="194"/>
      <c r="W34" s="194"/>
      <c r="X34" s="194"/>
    </row>
    <row r="35" spans="1:24" x14ac:dyDescent="0.25">
      <c r="A35" s="72" t="str">
        <f t="shared" ca="1" si="1"/>
        <v/>
      </c>
      <c r="B35" s="20" t="str">
        <f ca="1">IFERROR(VLOOKUP(A35,Dados!$A$3:$Z$26,MATCH(B$5,Dados!$A$2:$BC$2,0),FALSE),"")</f>
        <v/>
      </c>
      <c r="C35" s="38" t="str">
        <f ca="1">IFERROR(VLOOKUP(A35-(Manual!$B$2),Dados!$A$3:$Z$26,MATCH(C$5,Dados!$A$2:$BC$2,0),FALSE),"")</f>
        <v/>
      </c>
      <c r="D35" s="38" t="str">
        <f ca="1">IFERROR(VLOOKUP(A35,Dados!$A$3:$Z$26,MATCH(D$5,Dados!$A$2:$BC$2,0),FALSE),"")</f>
        <v/>
      </c>
      <c r="E35" s="81" t="str">
        <f t="shared" ca="1" si="0"/>
        <v/>
      </c>
      <c r="F35" s="94"/>
    </row>
    <row r="36" spans="1:24" x14ac:dyDescent="0.25">
      <c r="A36" s="72" t="str">
        <f t="shared" ca="1" si="1"/>
        <v/>
      </c>
      <c r="B36" s="20" t="str">
        <f ca="1">IFERROR(VLOOKUP(A36,Dados!$A$3:$Z$26,MATCH(B$5,Dados!$A$2:$BC$2,0),FALSE),"")</f>
        <v/>
      </c>
      <c r="C36" s="38" t="str">
        <f ca="1">IFERROR(VLOOKUP(A36-(Manual!$B$2),Dados!$A$3:$Z$26,MATCH(C$5,Dados!$A$2:$BC$2,0),FALSE),"")</f>
        <v/>
      </c>
      <c r="D36" s="38" t="str">
        <f ca="1">IFERROR(VLOOKUP(A36,Dados!$A$3:$Z$26,MATCH(D$5,Dados!$A$2:$BC$2,0),FALSE),"")</f>
        <v/>
      </c>
      <c r="E36" s="81" t="str">
        <f t="shared" ca="1" si="0"/>
        <v/>
      </c>
      <c r="F36" s="94"/>
    </row>
    <row r="37" spans="1:24" x14ac:dyDescent="0.25">
      <c r="A37" s="72" t="str">
        <f t="shared" ca="1" si="1"/>
        <v/>
      </c>
      <c r="B37" s="20" t="str">
        <f ca="1">IFERROR(VLOOKUP(A37,Dados!$A$3:$Z$26,MATCH(B$5,Dados!$A$2:$BC$2,0),FALSE),"")</f>
        <v/>
      </c>
      <c r="C37" s="38" t="str">
        <f ca="1">IFERROR(VLOOKUP(A37-(Manual!$B$2),Dados!$A$3:$Z$26,MATCH(C$5,Dados!$A$2:$BC$2,0),FALSE),"")</f>
        <v/>
      </c>
      <c r="D37" s="38" t="str">
        <f ca="1">IFERROR(VLOOKUP(A37,Dados!$A$3:$Z$26,MATCH(D$5,Dados!$A$2:$BC$2,0),FALSE),"")</f>
        <v/>
      </c>
      <c r="E37" s="81" t="str">
        <f t="shared" ca="1" si="0"/>
        <v/>
      </c>
      <c r="F37" s="94"/>
    </row>
    <row r="38" spans="1:24" x14ac:dyDescent="0.25">
      <c r="A38" s="72" t="str">
        <f t="shared" ca="1" si="1"/>
        <v/>
      </c>
      <c r="B38" s="20" t="str">
        <f ca="1">IFERROR(VLOOKUP(A38,Dados!$A$3:$Z$26,MATCH(B$5,Dados!$A$2:$BC$2,0),FALSE),"")</f>
        <v/>
      </c>
      <c r="C38" s="38" t="str">
        <f ca="1">IFERROR(VLOOKUP(A38-(Manual!$B$2),Dados!$A$3:$Z$26,MATCH(C$5,Dados!$A$2:$BC$2,0),FALSE),"")</f>
        <v/>
      </c>
      <c r="D38" s="38" t="str">
        <f ca="1">IFERROR(VLOOKUP(A38,Dados!$A$3:$Z$26,MATCH(D$5,Dados!$A$2:$BC$2,0),FALSE),"")</f>
        <v/>
      </c>
      <c r="E38" s="81" t="str">
        <f t="shared" ca="1" si="0"/>
        <v/>
      </c>
      <c r="F38" s="94"/>
    </row>
    <row r="39" spans="1:24" x14ac:dyDescent="0.25">
      <c r="A39" s="72" t="str">
        <f t="shared" ca="1" si="1"/>
        <v/>
      </c>
      <c r="B39" s="20" t="str">
        <f ca="1">IFERROR(VLOOKUP(A39,Dados!$A$3:$Z$26,MATCH(B$5,Dados!$A$2:$BC$2,0),FALSE),"")</f>
        <v/>
      </c>
      <c r="C39" s="38" t="str">
        <f ca="1">IFERROR(VLOOKUP(A39-(Manual!$B$2),Dados!$A$3:$Z$26,MATCH(C$5,Dados!$A$2:$BC$2,0),FALSE),"")</f>
        <v/>
      </c>
      <c r="D39" s="38" t="str">
        <f ca="1">IFERROR(VLOOKUP(A39,Dados!$A$3:$Z$26,MATCH(D$5,Dados!$A$2:$BC$2,0),FALSE),"")</f>
        <v/>
      </c>
      <c r="E39" s="81" t="str">
        <f t="shared" ca="1" si="0"/>
        <v/>
      </c>
      <c r="F39" s="94"/>
    </row>
    <row r="40" spans="1:24" x14ac:dyDescent="0.25">
      <c r="A40" s="72" t="str">
        <f t="shared" ca="1" si="1"/>
        <v/>
      </c>
      <c r="B40" s="20" t="str">
        <f ca="1">IFERROR(VLOOKUP(A40,Dados!$A$3:$Z$26,MATCH(B$5,Dados!$A$2:$BC$2,0),FALSE),"")</f>
        <v/>
      </c>
      <c r="C40" s="38" t="str">
        <f ca="1">IFERROR(VLOOKUP(A40-(Manual!$B$2),Dados!$A$3:$Z$26,MATCH(C$5,Dados!$A$2:$BC$2,0),FALSE),"")</f>
        <v/>
      </c>
      <c r="D40" s="38" t="str">
        <f ca="1">IFERROR(VLOOKUP(A40,Dados!$A$3:$Z$26,MATCH(D$5,Dados!$A$2:$BC$2,0),FALSE),"")</f>
        <v/>
      </c>
      <c r="E40" s="81" t="str">
        <f t="shared" ca="1" si="0"/>
        <v/>
      </c>
      <c r="F40" s="94"/>
    </row>
    <row r="41" spans="1:24" x14ac:dyDescent="0.25">
      <c r="A41" s="72" t="str">
        <f t="shared" ca="1" si="1"/>
        <v/>
      </c>
      <c r="B41" s="20" t="str">
        <f ca="1">IFERROR(VLOOKUP(A41,Dados!$A$3:$Z$26,MATCH(B$5,Dados!$A$2:$BC$2,0),FALSE),"")</f>
        <v/>
      </c>
      <c r="C41" s="38" t="str">
        <f ca="1">IFERROR(VLOOKUP(A41-(Manual!$B$2),Dados!$A$3:$Z$26,MATCH(C$5,Dados!$A$2:$BC$2,0),FALSE),"")</f>
        <v/>
      </c>
      <c r="D41" s="38" t="str">
        <f ca="1">IFERROR(VLOOKUP(A41,Dados!$A$3:$Z$26,MATCH(D$5,Dados!$A$2:$BC$2,0),FALSE),"")</f>
        <v/>
      </c>
      <c r="E41" s="81" t="str">
        <f t="shared" ca="1" si="0"/>
        <v/>
      </c>
      <c r="F41" s="94"/>
    </row>
    <row r="42" spans="1:24" x14ac:dyDescent="0.25">
      <c r="A42" s="72" t="str">
        <f t="shared" ca="1" si="1"/>
        <v/>
      </c>
      <c r="B42" s="20" t="str">
        <f ca="1">IFERROR(VLOOKUP(A42,Dados!$A$3:$Z$26,MATCH(B$5,Dados!$A$2:$BC$2,0),FALSE),"")</f>
        <v/>
      </c>
      <c r="C42" s="38" t="str">
        <f ca="1">IFERROR(VLOOKUP(A42-(Manual!$B$2),Dados!$A$3:$Z$26,MATCH(C$5,Dados!$A$2:$BC$2,0),FALSE),"")</f>
        <v/>
      </c>
      <c r="D42" s="38" t="str">
        <f ca="1">IFERROR(VLOOKUP(A42,Dados!$A$3:$Z$26,MATCH(D$5,Dados!$A$2:$BC$2,0),FALSE),"")</f>
        <v/>
      </c>
      <c r="E42" s="81" t="str">
        <f t="shared" ca="1" si="0"/>
        <v/>
      </c>
      <c r="F42" s="94"/>
    </row>
    <row r="43" spans="1:24" x14ac:dyDescent="0.25">
      <c r="A43" s="72" t="str">
        <f t="shared" ca="1" si="1"/>
        <v/>
      </c>
      <c r="B43" s="20" t="str">
        <f ca="1">IFERROR(VLOOKUP(A43,Dados!$A$3:$Z$26,MATCH(B$5,Dados!$A$2:$BC$2,0),FALSE),"")</f>
        <v/>
      </c>
      <c r="C43" s="38" t="str">
        <f ca="1">IFERROR(VLOOKUP(A43-(Manual!$B$2),Dados!$A$3:$Z$26,MATCH(C$5,Dados!$A$2:$BC$2,0),FALSE),"")</f>
        <v/>
      </c>
      <c r="D43" s="38" t="str">
        <f ca="1">IFERROR(VLOOKUP(A43,Dados!$A$3:$Z$26,MATCH(D$5,Dados!$A$2:$BC$2,0),FALSE),"")</f>
        <v/>
      </c>
      <c r="E43" s="81" t="str">
        <f t="shared" ca="1" si="0"/>
        <v/>
      </c>
      <c r="F43" s="94"/>
    </row>
    <row r="44" spans="1:24" x14ac:dyDescent="0.25">
      <c r="A44" s="72" t="str">
        <f t="shared" ca="1" si="1"/>
        <v/>
      </c>
      <c r="B44" s="20" t="str">
        <f ca="1">IFERROR(VLOOKUP(A44,Dados!$A$3:$Z$26,MATCH(B$5,Dados!$A$2:$BC$2,0),FALSE),"")</f>
        <v/>
      </c>
      <c r="C44" s="38" t="str">
        <f ca="1">IFERROR(VLOOKUP(A44-(Manual!$B$2),Dados!$A$3:$Z$26,MATCH(C$5,Dados!$A$2:$BC$2,0),FALSE),"")</f>
        <v/>
      </c>
      <c r="D44" s="38" t="str">
        <f ca="1">IFERROR(VLOOKUP(A44,Dados!$A$3:$Z$26,MATCH(D$5,Dados!$A$2:$BC$2,0),FALSE),"")</f>
        <v/>
      </c>
      <c r="E44" s="81" t="str">
        <f t="shared" ca="1" si="0"/>
        <v/>
      </c>
      <c r="F44" s="94"/>
    </row>
    <row r="45" spans="1:24" x14ac:dyDescent="0.25">
      <c r="A45" s="72" t="str">
        <f t="shared" ca="1" si="1"/>
        <v/>
      </c>
      <c r="B45" s="20" t="str">
        <f ca="1">IFERROR(VLOOKUP(A45,Dados!$A$3:$Z$26,MATCH(B$5,Dados!$A$2:$BC$2,0),FALSE),"")</f>
        <v/>
      </c>
      <c r="C45" s="38" t="str">
        <f ca="1">IFERROR(VLOOKUP(A45-(Manual!$B$2),Dados!$A$3:$Z$26,MATCH(C$5,Dados!$A$2:$BC$2,0),FALSE),"")</f>
        <v/>
      </c>
      <c r="D45" s="38" t="str">
        <f ca="1">IFERROR(VLOOKUP(A45,Dados!$A$3:$Z$26,MATCH(D$5,Dados!$A$2:$BC$2,0),FALSE),"")</f>
        <v/>
      </c>
      <c r="E45" s="81" t="str">
        <f t="shared" ca="1" si="0"/>
        <v/>
      </c>
      <c r="F45" s="94"/>
    </row>
    <row r="46" spans="1:24" x14ac:dyDescent="0.25">
      <c r="A46" s="72" t="str">
        <f t="shared" ca="1" si="1"/>
        <v/>
      </c>
      <c r="B46" s="20" t="str">
        <f ca="1">IFERROR(VLOOKUP(A46,Dados!$A$3:$Z$26,MATCH(B$5,Dados!$A$2:$BC$2,0),FALSE),"")</f>
        <v/>
      </c>
      <c r="C46" s="38" t="str">
        <f ca="1">IFERROR(VLOOKUP(A46-(Manual!$B$2),Dados!$A$3:$Z$26,MATCH(C$5,Dados!$A$2:$BC$2,0),FALSE),"")</f>
        <v/>
      </c>
      <c r="D46" s="38" t="str">
        <f ca="1">IFERROR(VLOOKUP(A46,Dados!$A$3:$Z$26,MATCH(D$5,Dados!$A$2:$BC$2,0),FALSE),"")</f>
        <v/>
      </c>
      <c r="E46" s="81" t="str">
        <f t="shared" ca="1" si="0"/>
        <v/>
      </c>
      <c r="F46" s="94"/>
    </row>
    <row r="47" spans="1:24" x14ac:dyDescent="0.25">
      <c r="A47" s="72" t="str">
        <f t="shared" ca="1" si="1"/>
        <v/>
      </c>
      <c r="B47" s="20" t="str">
        <f ca="1">IFERROR(VLOOKUP(A47,Dados!$A$3:$Z$26,MATCH(B$5,Dados!$A$2:$BC$2,0),FALSE),"")</f>
        <v/>
      </c>
      <c r="C47" s="38" t="str">
        <f ca="1">IFERROR(VLOOKUP(A47-(Manual!$B$2),Dados!$A$3:$Z$26,MATCH(C$5,Dados!$A$2:$BC$2,0),FALSE),"")</f>
        <v/>
      </c>
      <c r="D47" s="38" t="str">
        <f ca="1">IFERROR(VLOOKUP(A47,Dados!$A$3:$Z$26,MATCH(D$5,Dados!$A$2:$BC$2,0),FALSE),"")</f>
        <v/>
      </c>
      <c r="E47" s="81" t="str">
        <f t="shared" ca="1" si="0"/>
        <v/>
      </c>
      <c r="F47" s="94"/>
    </row>
    <row r="48" spans="1:24" x14ac:dyDescent="0.25">
      <c r="A48" s="72" t="str">
        <f t="shared" ca="1" si="1"/>
        <v/>
      </c>
      <c r="B48" s="20" t="str">
        <f ca="1">IFERROR(VLOOKUP(A48,Dados!$A$3:$Z$26,MATCH(B$5,Dados!$A$2:$BC$2,0),FALSE),"")</f>
        <v/>
      </c>
      <c r="C48" s="38" t="str">
        <f ca="1">IFERROR(VLOOKUP(A48-(Manual!$B$2),Dados!$A$3:$Z$26,MATCH(C$5,Dados!$A$2:$BC$2,0),FALSE),"")</f>
        <v/>
      </c>
      <c r="D48" s="38" t="str">
        <f ca="1">IFERROR(VLOOKUP(A48,Dados!$A$3:$Z$26,MATCH(D$5,Dados!$A$2:$BC$2,0),FALSE),"")</f>
        <v/>
      </c>
      <c r="E48" s="81" t="str">
        <f t="shared" ca="1" si="0"/>
        <v/>
      </c>
      <c r="F48" s="94"/>
    </row>
    <row r="49" spans="1:6" x14ac:dyDescent="0.25">
      <c r="A49" s="72" t="str">
        <f t="shared" ca="1" si="1"/>
        <v/>
      </c>
      <c r="B49" s="20" t="str">
        <f ca="1">IFERROR(VLOOKUP(A49,Dados!$A$3:$Z$26,MATCH(B$5,Dados!$A$2:$BC$2,0),FALSE),"")</f>
        <v/>
      </c>
      <c r="C49" s="38" t="str">
        <f ca="1">IFERROR(VLOOKUP(A49-(Manual!$B$2),Dados!$A$3:$Z$26,MATCH(C$5,Dados!$A$2:$BC$2,0),FALSE),"")</f>
        <v/>
      </c>
      <c r="D49" s="38" t="str">
        <f ca="1">IFERROR(VLOOKUP(A49,Dados!$A$3:$Z$26,MATCH(D$5,Dados!$A$2:$BC$2,0),FALSE),"")</f>
        <v/>
      </c>
      <c r="E49" s="81" t="str">
        <f t="shared" ca="1" si="0"/>
        <v/>
      </c>
      <c r="F49" s="94"/>
    </row>
    <row r="50" spans="1:6" x14ac:dyDescent="0.25">
      <c r="A50" s="72" t="str">
        <f t="shared" ca="1" si="1"/>
        <v/>
      </c>
      <c r="B50" s="20" t="str">
        <f ca="1">IFERROR(VLOOKUP(A50,Dados!$A$3:$Z$26,MATCH(B$5,Dados!$A$2:$BC$2,0),FALSE),"")</f>
        <v/>
      </c>
      <c r="C50" s="38" t="str">
        <f ca="1">IFERROR(VLOOKUP(A50-(Manual!$B$2),Dados!$A$3:$Z$26,MATCH(C$5,Dados!$A$2:$BC$2,0),FALSE),"")</f>
        <v/>
      </c>
      <c r="D50" s="38" t="str">
        <f ca="1">IFERROR(VLOOKUP(A50,Dados!$A$3:$Z$26,MATCH(D$5,Dados!$A$2:$BC$2,0),FALSE),"")</f>
        <v/>
      </c>
      <c r="E50" s="81" t="str">
        <f t="shared" ca="1" si="0"/>
        <v/>
      </c>
      <c r="F50" s="94"/>
    </row>
    <row r="51" spans="1:6" x14ac:dyDescent="0.25">
      <c r="A51" s="72" t="str">
        <f t="shared" ca="1" si="1"/>
        <v/>
      </c>
      <c r="B51" s="20" t="str">
        <f ca="1">IFERROR(VLOOKUP(A51,Dados!$A$3:$Z$26,MATCH(B$5,Dados!$A$2:$BC$2,0),FALSE),"")</f>
        <v/>
      </c>
      <c r="C51" s="38" t="str">
        <f ca="1">IFERROR(VLOOKUP(A51-(Manual!$B$2),Dados!$A$3:$Z$26,MATCH(C$5,Dados!$A$2:$BC$2,0),FALSE),"")</f>
        <v/>
      </c>
      <c r="D51" s="38" t="str">
        <f ca="1">IFERROR(VLOOKUP(A51,Dados!$A$3:$Z$26,MATCH(D$5,Dados!$A$2:$BC$2,0),FALSE),"")</f>
        <v/>
      </c>
      <c r="E51" s="81" t="str">
        <f t="shared" ca="1" si="0"/>
        <v/>
      </c>
      <c r="F51" s="94"/>
    </row>
    <row r="52" spans="1:6" x14ac:dyDescent="0.25">
      <c r="A52" s="72" t="str">
        <f t="shared" ca="1" si="1"/>
        <v/>
      </c>
      <c r="B52" s="20" t="str">
        <f ca="1">IFERROR(VLOOKUP(A52,Dados!$A$3:$Z$26,MATCH(B$5,Dados!$A$2:$BC$2,0),FALSE),"")</f>
        <v/>
      </c>
      <c r="C52" s="38" t="str">
        <f ca="1">IFERROR(VLOOKUP(A52-(Manual!$B$2),Dados!$A$3:$Z$26,MATCH(C$5,Dados!$A$2:$BC$2,0),FALSE),"")</f>
        <v/>
      </c>
      <c r="D52" s="38" t="str">
        <f ca="1">IFERROR(VLOOKUP(A52,Dados!$A$3:$Z$26,MATCH(D$5,Dados!$A$2:$BC$2,0),FALSE),"")</f>
        <v/>
      </c>
      <c r="E52" s="81" t="str">
        <f t="shared" ca="1" si="0"/>
        <v/>
      </c>
      <c r="F52" s="94"/>
    </row>
    <row r="53" spans="1:6" x14ac:dyDescent="0.25">
      <c r="A53" s="72" t="str">
        <f t="shared" ca="1" si="1"/>
        <v/>
      </c>
      <c r="B53" s="20" t="str">
        <f ca="1">IFERROR(VLOOKUP(A53,Dados!$A$3:$Z$26,MATCH(B$5,Dados!$A$2:$BC$2,0),FALSE),"")</f>
        <v/>
      </c>
      <c r="C53" s="38" t="str">
        <f ca="1">IFERROR(VLOOKUP(A53-(Manual!$B$2),Dados!$A$3:$Z$26,MATCH(C$5,Dados!$A$2:$BC$2,0),FALSE),"")</f>
        <v/>
      </c>
      <c r="D53" s="38" t="str">
        <f ca="1">IFERROR(VLOOKUP(A53,Dados!$A$3:$Z$26,MATCH(D$5,Dados!$A$2:$BC$2,0),FALSE),"")</f>
        <v/>
      </c>
      <c r="E53" s="81" t="str">
        <f t="shared" ca="1" si="0"/>
        <v/>
      </c>
      <c r="F53" s="94"/>
    </row>
    <row r="54" spans="1:6" x14ac:dyDescent="0.25">
      <c r="A54" s="72" t="str">
        <f t="shared" ca="1" si="1"/>
        <v/>
      </c>
      <c r="B54" s="20" t="str">
        <f ca="1">IFERROR(VLOOKUP(A54,Dados!$A$3:$Z$26,MATCH(B$5,Dados!$A$2:$BC$2,0),FALSE),"")</f>
        <v/>
      </c>
      <c r="C54" s="38" t="str">
        <f ca="1">IFERROR(VLOOKUP(A54-(Manual!$B$2),Dados!$A$3:$Z$26,MATCH(C$5,Dados!$A$2:$BC$2,0),FALSE),"")</f>
        <v/>
      </c>
      <c r="D54" s="38" t="str">
        <f ca="1">IFERROR(VLOOKUP(A54,Dados!$A$3:$Z$26,MATCH(D$5,Dados!$A$2:$BC$2,0),FALSE),"")</f>
        <v/>
      </c>
      <c r="E54" s="81" t="str">
        <f t="shared" ca="1" si="0"/>
        <v/>
      </c>
      <c r="F54" s="94"/>
    </row>
    <row r="55" spans="1:6" x14ac:dyDescent="0.25">
      <c r="A55" s="72" t="str">
        <f t="shared" ca="1" si="1"/>
        <v/>
      </c>
      <c r="B55" s="20" t="str">
        <f ca="1">IFERROR(VLOOKUP(A55,Dados!$A$3:$Z$26,MATCH(B$5,Dados!$A$2:$BC$2,0),FALSE),"")</f>
        <v/>
      </c>
      <c r="C55" s="38" t="str">
        <f ca="1">IFERROR(VLOOKUP(A55-(Manual!$B$2),Dados!$A$3:$Z$26,MATCH(C$5,Dados!$A$2:$BC$2,0),FALSE),"")</f>
        <v/>
      </c>
      <c r="D55" s="38" t="str">
        <f ca="1">IFERROR(VLOOKUP(A55,Dados!$A$3:$Z$26,MATCH(D$5,Dados!$A$2:$BC$2,0),FALSE),"")</f>
        <v/>
      </c>
      <c r="E55" s="81" t="str">
        <f t="shared" ca="1" si="0"/>
        <v/>
      </c>
      <c r="F55" s="94"/>
    </row>
    <row r="56" spans="1:6" x14ac:dyDescent="0.25">
      <c r="A56" s="72" t="str">
        <f t="shared" ca="1" si="1"/>
        <v/>
      </c>
      <c r="B56" s="20" t="str">
        <f ca="1">IFERROR(VLOOKUP(A56,Dados!$A$3:$Z$26,MATCH(B$5,Dados!$A$2:$BC$2,0),FALSE),"")</f>
        <v/>
      </c>
      <c r="C56" s="38" t="str">
        <f ca="1">IFERROR(VLOOKUP(A56-(Manual!$B$2),Dados!$A$3:$Z$26,MATCH(C$5,Dados!$A$2:$BC$2,0),FALSE),"")</f>
        <v/>
      </c>
      <c r="D56" s="38" t="str">
        <f ca="1">IFERROR(VLOOKUP(A56,Dados!$A$3:$Z$26,MATCH(D$5,Dados!$A$2:$BC$2,0),FALSE),"")</f>
        <v/>
      </c>
      <c r="E56" s="81" t="str">
        <f t="shared" ca="1" si="0"/>
        <v/>
      </c>
      <c r="F56" s="94"/>
    </row>
    <row r="57" spans="1:6" x14ac:dyDescent="0.25">
      <c r="A57" s="72" t="str">
        <f t="shared" ca="1" si="1"/>
        <v/>
      </c>
      <c r="B57" s="20" t="str">
        <f ca="1">IFERROR(VLOOKUP(A57,Dados!$A$3:$Z$26,MATCH(B$5,Dados!$A$2:$BC$2,0),FALSE),"")</f>
        <v/>
      </c>
      <c r="C57" s="38" t="str">
        <f ca="1">IFERROR(VLOOKUP(A57-(Manual!$B$2),Dados!$A$3:$Z$26,MATCH(C$5,Dados!$A$2:$BC$2,0),FALSE),"")</f>
        <v/>
      </c>
      <c r="D57" s="38" t="str">
        <f ca="1">IFERROR(VLOOKUP(A57,Dados!$A$3:$Z$26,MATCH(D$5,Dados!$A$2:$BC$2,0),FALSE),"")</f>
        <v/>
      </c>
      <c r="E57" s="81" t="str">
        <f t="shared" ca="1" si="0"/>
        <v/>
      </c>
      <c r="F57" s="94"/>
    </row>
    <row r="58" spans="1:6" x14ac:dyDescent="0.25">
      <c r="A58" s="72" t="str">
        <f t="shared" ca="1" si="1"/>
        <v/>
      </c>
      <c r="B58" s="20" t="str">
        <f ca="1">IFERROR(VLOOKUP(A58,Dados!$A$3:$Z$26,MATCH(B$5,Dados!$A$2:$BC$2,0),FALSE),"")</f>
        <v/>
      </c>
      <c r="C58" s="38" t="str">
        <f ca="1">IFERROR(VLOOKUP(A58-(Manual!$B$2),Dados!$A$3:$Z$26,MATCH(C$5,Dados!$A$2:$BC$2,0),FALSE),"")</f>
        <v/>
      </c>
      <c r="D58" s="38" t="str">
        <f ca="1">IFERROR(VLOOKUP(A58,Dados!$A$3:$Z$26,MATCH(D$5,Dados!$A$2:$BC$2,0),FALSE),"")</f>
        <v/>
      </c>
      <c r="E58" s="81" t="str">
        <f t="shared" ca="1" si="0"/>
        <v/>
      </c>
      <c r="F58" s="94"/>
    </row>
    <row r="59" spans="1:6" x14ac:dyDescent="0.25">
      <c r="A59" s="72" t="str">
        <f t="shared" ca="1" si="1"/>
        <v/>
      </c>
      <c r="B59" s="20" t="str">
        <f ca="1">IFERROR(VLOOKUP(A59,Dados!$A$3:$Z$26,MATCH(B$5,Dados!$A$2:$BC$2,0),FALSE),"")</f>
        <v/>
      </c>
      <c r="C59" s="38" t="str">
        <f ca="1">IFERROR(VLOOKUP(A59-(Manual!$B$2),Dados!$A$3:$Z$26,MATCH(C$5,Dados!$A$2:$BC$2,0),FALSE),"")</f>
        <v/>
      </c>
      <c r="D59" s="38" t="str">
        <f ca="1">IFERROR(VLOOKUP(A59,Dados!$A$3:$Z$26,MATCH(D$5,Dados!$A$2:$BC$2,0),FALSE),"")</f>
        <v/>
      </c>
      <c r="E59" s="81" t="str">
        <f t="shared" ca="1" si="0"/>
        <v/>
      </c>
      <c r="F59" s="94"/>
    </row>
    <row r="60" spans="1:6" x14ac:dyDescent="0.25">
      <c r="A60" s="72" t="str">
        <f t="shared" ca="1" si="1"/>
        <v/>
      </c>
      <c r="B60" s="20" t="str">
        <f ca="1">IFERROR(VLOOKUP(A60,Dados!$A$3:$Z$26,MATCH(B$5,Dados!$A$2:$BC$2,0),FALSE),"")</f>
        <v/>
      </c>
      <c r="C60" s="38" t="str">
        <f ca="1">IFERROR(VLOOKUP(A60-(Manual!$B$2),Dados!$A$3:$Z$26,MATCH(C$5,Dados!$A$2:$BC$2,0),FALSE),"")</f>
        <v/>
      </c>
      <c r="D60" s="38" t="str">
        <f ca="1">IFERROR(VLOOKUP(A60,Dados!$A$3:$Z$26,MATCH(D$5,Dados!$A$2:$BC$2,0),FALSE),"")</f>
        <v/>
      </c>
      <c r="E60" s="81" t="str">
        <f t="shared" ca="1" si="0"/>
        <v/>
      </c>
      <c r="F60" s="94"/>
    </row>
    <row r="61" spans="1:6" x14ac:dyDescent="0.25">
      <c r="A61" s="72" t="str">
        <f t="shared" ca="1" si="1"/>
        <v/>
      </c>
      <c r="B61" s="20" t="str">
        <f ca="1">IFERROR(VLOOKUP(A61,Dados!$A$3:$Z$26,MATCH(B$5,Dados!$A$2:$BC$2,0),FALSE),"")</f>
        <v/>
      </c>
      <c r="C61" s="38" t="str">
        <f ca="1">IFERROR(VLOOKUP(A61-(Manual!$B$2),Dados!$A$3:$Z$26,MATCH(C$5,Dados!$A$2:$BC$2,0),FALSE),"")</f>
        <v/>
      </c>
      <c r="D61" s="38" t="str">
        <f ca="1">IFERROR(VLOOKUP(A61,Dados!$A$3:$Z$26,MATCH(D$5,Dados!$A$2:$BC$2,0),FALSE),"")</f>
        <v/>
      </c>
      <c r="E61" s="81" t="str">
        <f t="shared" ca="1" si="0"/>
        <v/>
      </c>
      <c r="F61" s="94"/>
    </row>
    <row r="62" spans="1:6" x14ac:dyDescent="0.25">
      <c r="A62" s="72" t="str">
        <f t="shared" ca="1" si="1"/>
        <v/>
      </c>
      <c r="B62" s="20" t="str">
        <f ca="1">IFERROR(VLOOKUP(A62,Dados!$A$3:$Z$26,MATCH(B$5,Dados!$A$2:$BC$2,0),FALSE),"")</f>
        <v/>
      </c>
      <c r="C62" s="38" t="str">
        <f ca="1">IFERROR(VLOOKUP(A62-(Manual!$B$2),Dados!$A$3:$Z$26,MATCH(C$5,Dados!$A$2:$BC$2,0),FALSE),"")</f>
        <v/>
      </c>
      <c r="D62" s="38" t="str">
        <f ca="1">IFERROR(VLOOKUP(A62,Dados!$A$3:$Z$26,MATCH(D$5,Dados!$A$2:$BC$2,0),FALSE),"")</f>
        <v/>
      </c>
      <c r="E62" s="81" t="str">
        <f t="shared" ca="1" si="0"/>
        <v/>
      </c>
      <c r="F62" s="94"/>
    </row>
    <row r="63" spans="1:6" x14ac:dyDescent="0.25">
      <c r="A63" s="72" t="str">
        <f t="shared" ca="1" si="1"/>
        <v/>
      </c>
      <c r="B63" s="20" t="str">
        <f ca="1">IFERROR(VLOOKUP(A63,Dados!$A$3:$Z$26,MATCH(B$5,Dados!$A$2:$BC$2,0),FALSE),"")</f>
        <v/>
      </c>
      <c r="C63" s="38" t="str">
        <f ca="1">IFERROR(VLOOKUP(A63-(Manual!$B$2),Dados!$A$3:$Z$26,MATCH(C$5,Dados!$A$2:$BC$2,0),FALSE),"")</f>
        <v/>
      </c>
      <c r="D63" s="38" t="str">
        <f ca="1">IFERROR(VLOOKUP(A63,Dados!$A$3:$Z$26,MATCH(D$5,Dados!$A$2:$BC$2,0),FALSE),"")</f>
        <v/>
      </c>
      <c r="E63" s="81" t="str">
        <f t="shared" ca="1" si="0"/>
        <v/>
      </c>
      <c r="F63" s="94"/>
    </row>
    <row r="64" spans="1:6" x14ac:dyDescent="0.25">
      <c r="A64" s="72" t="str">
        <f t="shared" ca="1" si="1"/>
        <v/>
      </c>
      <c r="B64" s="20" t="str">
        <f ca="1">IFERROR(VLOOKUP(A64,Dados!$A$3:$Z$26,MATCH(B$5,Dados!$A$2:$BC$2,0),FALSE),"")</f>
        <v/>
      </c>
      <c r="C64" s="38" t="str">
        <f ca="1">IFERROR(VLOOKUP(A64-(Manual!$B$2),Dados!$A$3:$Z$26,MATCH(C$5,Dados!$A$2:$BC$2,0),FALSE),"")</f>
        <v/>
      </c>
      <c r="D64" s="38" t="str">
        <f ca="1">IFERROR(VLOOKUP(A64,Dados!$A$3:$Z$26,MATCH(D$5,Dados!$A$2:$BC$2,0),FALSE),"")</f>
        <v/>
      </c>
      <c r="E64" s="81" t="str">
        <f t="shared" ca="1" si="0"/>
        <v/>
      </c>
      <c r="F64" s="94"/>
    </row>
    <row r="65" spans="1:6" x14ac:dyDescent="0.25">
      <c r="A65" s="72" t="str">
        <f t="shared" ca="1" si="1"/>
        <v/>
      </c>
      <c r="B65" s="20" t="str">
        <f ca="1">IFERROR(VLOOKUP(A65,Dados!$A$3:$Z$26,MATCH(B$5,Dados!$A$2:$BC$2,0),FALSE),"")</f>
        <v/>
      </c>
      <c r="C65" s="38" t="str">
        <f ca="1">IFERROR(VLOOKUP(A65-(Manual!$B$2),Dados!$A$3:$Z$26,MATCH(C$5,Dados!$A$2:$BC$2,0),FALSE),"")</f>
        <v/>
      </c>
      <c r="D65" s="38" t="str">
        <f ca="1">IFERROR(VLOOKUP(A65,Dados!$A$3:$Z$26,MATCH(D$5,Dados!$A$2:$BC$2,0),FALSE),"")</f>
        <v/>
      </c>
      <c r="E65" s="81" t="str">
        <f t="shared" ca="1" si="0"/>
        <v/>
      </c>
      <c r="F65" s="94"/>
    </row>
    <row r="66" spans="1:6" x14ac:dyDescent="0.25">
      <c r="A66" s="72" t="str">
        <f t="shared" ca="1" si="1"/>
        <v/>
      </c>
      <c r="B66" s="20" t="str">
        <f ca="1">IFERROR(VLOOKUP(A66,Dados!$A$3:$Z$26,MATCH(B$5,Dados!$A$2:$BC$2,0),FALSE),"")</f>
        <v/>
      </c>
      <c r="C66" s="38" t="str">
        <f ca="1">IFERROR(VLOOKUP(A66-(Manual!$B$2),Dados!$A$3:$Z$26,MATCH(C$5,Dados!$A$2:$BC$2,0),FALSE),"")</f>
        <v/>
      </c>
      <c r="D66" s="38" t="str">
        <f ca="1">IFERROR(VLOOKUP(A66,Dados!$A$3:$Z$26,MATCH(D$5,Dados!$A$2:$BC$2,0),FALSE),"")</f>
        <v/>
      </c>
      <c r="E66" s="81" t="str">
        <f t="shared" ca="1" si="0"/>
        <v/>
      </c>
      <c r="F66" s="94"/>
    </row>
    <row r="67" spans="1:6" x14ac:dyDescent="0.25">
      <c r="A67" s="72" t="str">
        <f t="shared" ca="1" si="1"/>
        <v/>
      </c>
      <c r="B67" s="20" t="str">
        <f ca="1">IFERROR(VLOOKUP(A67,Dados!$A$3:$Z$26,MATCH(B$5,Dados!$A$2:$BC$2,0),FALSE),"")</f>
        <v/>
      </c>
      <c r="C67" s="38" t="str">
        <f ca="1">IFERROR(VLOOKUP(A67-(Manual!$B$2),Dados!$A$3:$Z$26,MATCH(C$5,Dados!$A$2:$BC$2,0),FALSE),"")</f>
        <v/>
      </c>
      <c r="D67" s="38" t="str">
        <f ca="1">IFERROR(VLOOKUP(A67,Dados!$A$3:$Z$26,MATCH(D$5,Dados!$A$2:$BC$2,0),FALSE),"")</f>
        <v/>
      </c>
      <c r="E67" s="81" t="str">
        <f t="shared" ca="1" si="0"/>
        <v/>
      </c>
      <c r="F67" s="94"/>
    </row>
    <row r="68" spans="1:6" x14ac:dyDescent="0.25">
      <c r="A68" s="72" t="str">
        <f t="shared" ca="1" si="1"/>
        <v/>
      </c>
      <c r="B68" s="20" t="str">
        <f ca="1">IFERROR(VLOOKUP(A68,Dados!$A$3:$Z$26,MATCH(B$5,Dados!$A$2:$BC$2,0),FALSE),"")</f>
        <v/>
      </c>
      <c r="C68" s="38" t="str">
        <f ca="1">IFERROR(VLOOKUP(A68-(Manual!$B$2),Dados!$A$3:$Z$26,MATCH(C$5,Dados!$A$2:$BC$2,0),FALSE),"")</f>
        <v/>
      </c>
      <c r="D68" s="38" t="str">
        <f ca="1">IFERROR(VLOOKUP(A68,Dados!$A$3:$Z$26,MATCH(D$5,Dados!$A$2:$BC$2,0),FALSE),"")</f>
        <v/>
      </c>
      <c r="E68" s="81" t="str">
        <f t="shared" ca="1" si="0"/>
        <v/>
      </c>
      <c r="F68" s="94"/>
    </row>
    <row r="69" spans="1:6" x14ac:dyDescent="0.25">
      <c r="A69" s="72" t="str">
        <f t="shared" ca="1" si="1"/>
        <v/>
      </c>
      <c r="B69" s="20" t="str">
        <f ca="1">IFERROR(VLOOKUP(A69,Dados!$A$3:$Z$26,MATCH(B$5,Dados!$A$2:$BC$2,0),FALSE),"")</f>
        <v/>
      </c>
      <c r="C69" s="38" t="str">
        <f ca="1">IFERROR(VLOOKUP(A69-(Manual!$B$2),Dados!$A$3:$Z$26,MATCH(C$5,Dados!$A$2:$BC$2,0),FALSE),"")</f>
        <v/>
      </c>
      <c r="D69" s="38" t="str">
        <f ca="1">IFERROR(VLOOKUP(A69,Dados!$A$3:$Z$26,MATCH(D$5,Dados!$A$2:$BC$2,0),FALSE),"")</f>
        <v/>
      </c>
      <c r="E69" s="81" t="str">
        <f t="shared" ca="1" si="0"/>
        <v/>
      </c>
      <c r="F69" s="94"/>
    </row>
    <row r="70" spans="1:6" x14ac:dyDescent="0.25">
      <c r="A70" s="72" t="str">
        <f t="shared" ca="1" si="1"/>
        <v/>
      </c>
      <c r="B70" s="20" t="str">
        <f ca="1">IFERROR(VLOOKUP(A70,Dados!$A$3:$Z$26,MATCH(B$5,Dados!$A$2:$BC$2,0),FALSE),"")</f>
        <v/>
      </c>
      <c r="C70" s="38" t="str">
        <f ca="1">IFERROR(VLOOKUP(A70-(Manual!$B$2),Dados!$A$3:$Z$26,MATCH(C$5,Dados!$A$2:$BC$2,0),FALSE),"")</f>
        <v/>
      </c>
      <c r="D70" s="38" t="str">
        <f ca="1">IFERROR(VLOOKUP(A70,Dados!$A$3:$Z$26,MATCH(D$5,Dados!$A$2:$BC$2,0),FALSE),"")</f>
        <v/>
      </c>
      <c r="E70" s="81" t="str">
        <f t="shared" ca="1" si="0"/>
        <v/>
      </c>
      <c r="F70" s="94"/>
    </row>
    <row r="71" spans="1:6" x14ac:dyDescent="0.25">
      <c r="A71" s="72" t="str">
        <f t="shared" ca="1" si="1"/>
        <v/>
      </c>
      <c r="B71" s="20" t="str">
        <f ca="1">IFERROR(VLOOKUP(A71,Dados!$A$3:$Z$26,MATCH(B$5,Dados!$A$2:$BC$2,0),FALSE),"")</f>
        <v/>
      </c>
      <c r="C71" s="38" t="str">
        <f ca="1">IFERROR(VLOOKUP(A71-(Manual!$B$2),Dados!$A$3:$Z$26,MATCH(C$5,Dados!$A$2:$BC$2,0),FALSE),"")</f>
        <v/>
      </c>
      <c r="D71" s="38" t="str">
        <f ca="1">IFERROR(VLOOKUP(A71,Dados!$A$3:$Z$26,MATCH(D$5,Dados!$A$2:$BC$2,0),FALSE),"")</f>
        <v/>
      </c>
      <c r="E71" s="81" t="str">
        <f t="shared" ref="E71:E104" ca="1" si="3" xml:space="preserve"> IF(AND(C71&lt;&gt;"",D71&lt;&gt;""),D71/C71,"")</f>
        <v/>
      </c>
      <c r="F71" s="94"/>
    </row>
    <row r="72" spans="1:6" x14ac:dyDescent="0.25">
      <c r="A72" s="72" t="str">
        <f t="shared" ref="A72:A104" ca="1" si="4">IFERROR(IF((A71+1)&gt;MIN($B$4:$D$4),"",(A71+1)),"")</f>
        <v/>
      </c>
      <c r="B72" s="20" t="str">
        <f ca="1">IFERROR(VLOOKUP(A72,Dados!$A$3:$Z$26,MATCH(B$5,Dados!$A$2:$BC$2,0),FALSE),"")</f>
        <v/>
      </c>
      <c r="C72" s="38" t="str">
        <f ca="1">IFERROR(VLOOKUP(A72-(Manual!$B$2),Dados!$A$3:$Z$26,MATCH(C$5,Dados!$A$2:$BC$2,0),FALSE),"")</f>
        <v/>
      </c>
      <c r="D72" s="38" t="str">
        <f ca="1">IFERROR(VLOOKUP(A72,Dados!$A$3:$Z$26,MATCH(D$5,Dados!$A$2:$BC$2,0),FALSE),"")</f>
        <v/>
      </c>
      <c r="E72" s="81" t="str">
        <f t="shared" ca="1" si="3"/>
        <v/>
      </c>
      <c r="F72" s="94"/>
    </row>
    <row r="73" spans="1:6" x14ac:dyDescent="0.25">
      <c r="A73" s="72" t="str">
        <f t="shared" ca="1" si="4"/>
        <v/>
      </c>
      <c r="B73" s="20" t="str">
        <f ca="1">IFERROR(VLOOKUP(A73,Dados!$A$3:$Z$26,MATCH(B$5,Dados!$A$2:$BC$2,0),FALSE),"")</f>
        <v/>
      </c>
      <c r="C73" s="38" t="str">
        <f ca="1">IFERROR(VLOOKUP(A73-(Manual!$B$2),Dados!$A$3:$Z$26,MATCH(C$5,Dados!$A$2:$BC$2,0),FALSE),"")</f>
        <v/>
      </c>
      <c r="D73" s="38" t="str">
        <f ca="1">IFERROR(VLOOKUP(A73,Dados!$A$3:$Z$26,MATCH(D$5,Dados!$A$2:$BC$2,0),FALSE),"")</f>
        <v/>
      </c>
      <c r="E73" s="81" t="str">
        <f t="shared" ca="1" si="3"/>
        <v/>
      </c>
      <c r="F73" s="94"/>
    </row>
    <row r="74" spans="1:6" x14ac:dyDescent="0.25">
      <c r="A74" s="72" t="str">
        <f t="shared" ca="1" si="4"/>
        <v/>
      </c>
      <c r="B74" s="20" t="str">
        <f ca="1">IFERROR(VLOOKUP(A74,Dados!$A$3:$Z$26,MATCH(B$5,Dados!$A$2:$BC$2,0),FALSE),"")</f>
        <v/>
      </c>
      <c r="C74" s="38" t="str">
        <f ca="1">IFERROR(VLOOKUP(A74-(Manual!$B$2),Dados!$A$3:$Z$26,MATCH(C$5,Dados!$A$2:$BC$2,0),FALSE),"")</f>
        <v/>
      </c>
      <c r="D74" s="38" t="str">
        <f ca="1">IFERROR(VLOOKUP(A74,Dados!$A$3:$Z$26,MATCH(D$5,Dados!$A$2:$BC$2,0),FALSE),"")</f>
        <v/>
      </c>
      <c r="E74" s="81" t="str">
        <f t="shared" ca="1" si="3"/>
        <v/>
      </c>
      <c r="F74" s="94"/>
    </row>
    <row r="75" spans="1:6" x14ac:dyDescent="0.25">
      <c r="A75" s="72" t="str">
        <f t="shared" ca="1" si="4"/>
        <v/>
      </c>
      <c r="B75" s="20" t="str">
        <f ca="1">IFERROR(VLOOKUP(A75,Dados!$A$3:$Z$26,MATCH(B$5,Dados!$A$2:$BC$2,0),FALSE),"")</f>
        <v/>
      </c>
      <c r="C75" s="38" t="str">
        <f ca="1">IFERROR(VLOOKUP(A75-(Manual!$B$2),Dados!$A$3:$Z$26,MATCH(C$5,Dados!$A$2:$BC$2,0),FALSE),"")</f>
        <v/>
      </c>
      <c r="D75" s="38" t="str">
        <f ca="1">IFERROR(VLOOKUP(A75,Dados!$A$3:$Z$26,MATCH(D$5,Dados!$A$2:$BC$2,0),FALSE),"")</f>
        <v/>
      </c>
      <c r="E75" s="81" t="str">
        <f t="shared" ca="1" si="3"/>
        <v/>
      </c>
      <c r="F75" s="94"/>
    </row>
    <row r="76" spans="1:6" x14ac:dyDescent="0.25">
      <c r="A76" s="72" t="str">
        <f t="shared" ca="1" si="4"/>
        <v/>
      </c>
      <c r="B76" s="20" t="str">
        <f ca="1">IFERROR(VLOOKUP(A76,Dados!$A$3:$Z$26,MATCH(B$5,Dados!$A$2:$BC$2,0),FALSE),"")</f>
        <v/>
      </c>
      <c r="C76" s="38" t="str">
        <f ca="1">IFERROR(VLOOKUP(A76-(Manual!$B$2),Dados!$A$3:$Z$26,MATCH(C$5,Dados!$A$2:$BC$2,0),FALSE),"")</f>
        <v/>
      </c>
      <c r="D76" s="38" t="str">
        <f ca="1">IFERROR(VLOOKUP(A76,Dados!$A$3:$Z$26,MATCH(D$5,Dados!$A$2:$BC$2,0),FALSE),"")</f>
        <v/>
      </c>
      <c r="E76" s="81" t="str">
        <f t="shared" ca="1" si="3"/>
        <v/>
      </c>
      <c r="F76" s="94"/>
    </row>
    <row r="77" spans="1:6" x14ac:dyDescent="0.25">
      <c r="A77" s="72" t="str">
        <f t="shared" ca="1" si="4"/>
        <v/>
      </c>
      <c r="B77" s="20" t="str">
        <f ca="1">IFERROR(VLOOKUP(A77,Dados!$A$3:$Z$26,MATCH(B$5,Dados!$A$2:$BC$2,0),FALSE),"")</f>
        <v/>
      </c>
      <c r="C77" s="38" t="str">
        <f ca="1">IFERROR(VLOOKUP(A77-(Manual!$B$2),Dados!$A$3:$Z$26,MATCH(C$5,Dados!$A$2:$BC$2,0),FALSE),"")</f>
        <v/>
      </c>
      <c r="D77" s="38" t="str">
        <f ca="1">IFERROR(VLOOKUP(A77,Dados!$A$3:$Z$26,MATCH(D$5,Dados!$A$2:$BC$2,0),FALSE),"")</f>
        <v/>
      </c>
      <c r="E77" s="81" t="str">
        <f t="shared" ca="1" si="3"/>
        <v/>
      </c>
      <c r="F77" s="94"/>
    </row>
    <row r="78" spans="1:6" x14ac:dyDescent="0.25">
      <c r="A78" s="72" t="str">
        <f t="shared" ca="1" si="4"/>
        <v/>
      </c>
      <c r="B78" s="20" t="str">
        <f ca="1">IFERROR(VLOOKUP(A78,Dados!$A$3:$Z$26,MATCH(B$5,Dados!$A$2:$BC$2,0),FALSE),"")</f>
        <v/>
      </c>
      <c r="C78" s="38" t="str">
        <f ca="1">IFERROR(VLOOKUP(A78-(Manual!$B$2),Dados!$A$3:$Z$26,MATCH(C$5,Dados!$A$2:$BC$2,0),FALSE),"")</f>
        <v/>
      </c>
      <c r="D78" s="38" t="str">
        <f ca="1">IFERROR(VLOOKUP(A78,Dados!$A$3:$Z$26,MATCH(D$5,Dados!$A$2:$BC$2,0),FALSE),"")</f>
        <v/>
      </c>
      <c r="E78" s="81" t="str">
        <f t="shared" ca="1" si="3"/>
        <v/>
      </c>
      <c r="F78" s="94"/>
    </row>
    <row r="79" spans="1:6" x14ac:dyDescent="0.25">
      <c r="A79" s="72" t="str">
        <f t="shared" ca="1" si="4"/>
        <v/>
      </c>
      <c r="B79" s="20" t="str">
        <f ca="1">IFERROR(VLOOKUP(A79,Dados!$A$3:$Z$26,MATCH(B$5,Dados!$A$2:$BC$2,0),FALSE),"")</f>
        <v/>
      </c>
      <c r="C79" s="38" t="str">
        <f ca="1">IFERROR(VLOOKUP(A79-(Manual!$B$2),Dados!$A$3:$Z$26,MATCH(C$5,Dados!$A$2:$BC$2,0),FALSE),"")</f>
        <v/>
      </c>
      <c r="D79" s="38" t="str">
        <f ca="1">IFERROR(VLOOKUP(A79,Dados!$A$3:$Z$26,MATCH(D$5,Dados!$A$2:$BC$2,0),FALSE),"")</f>
        <v/>
      </c>
      <c r="E79" s="81" t="str">
        <f t="shared" ca="1" si="3"/>
        <v/>
      </c>
      <c r="F79" s="94"/>
    </row>
    <row r="80" spans="1:6" x14ac:dyDescent="0.25">
      <c r="A80" s="72" t="str">
        <f t="shared" ca="1" si="4"/>
        <v/>
      </c>
      <c r="B80" s="20" t="str">
        <f ca="1">IFERROR(VLOOKUP(A80,Dados!$A$3:$Z$26,MATCH(B$5,Dados!$A$2:$BC$2,0),FALSE),"")</f>
        <v/>
      </c>
      <c r="C80" s="38" t="str">
        <f ca="1">IFERROR(VLOOKUP(A80-(Manual!$B$2),Dados!$A$3:$Z$26,MATCH(C$5,Dados!$A$2:$BC$2,0),FALSE),"")</f>
        <v/>
      </c>
      <c r="D80" s="38" t="str">
        <f ca="1">IFERROR(VLOOKUP(A80,Dados!$A$3:$Z$26,MATCH(D$5,Dados!$A$2:$BC$2,0),FALSE),"")</f>
        <v/>
      </c>
      <c r="E80" s="81" t="str">
        <f t="shared" ca="1" si="3"/>
        <v/>
      </c>
      <c r="F80" s="94"/>
    </row>
    <row r="81" spans="1:6" x14ac:dyDescent="0.25">
      <c r="A81" s="72" t="str">
        <f t="shared" ca="1" si="4"/>
        <v/>
      </c>
      <c r="B81" s="20" t="str">
        <f ca="1">IFERROR(VLOOKUP(A81,Dados!$A$3:$Z$26,MATCH(B$5,Dados!$A$2:$BC$2,0),FALSE),"")</f>
        <v/>
      </c>
      <c r="C81" s="38" t="str">
        <f ca="1">IFERROR(VLOOKUP(A81-(Manual!$B$2),Dados!$A$3:$Z$26,MATCH(C$5,Dados!$A$2:$BC$2,0),FALSE),"")</f>
        <v/>
      </c>
      <c r="D81" s="38" t="str">
        <f ca="1">IFERROR(VLOOKUP(A81,Dados!$A$3:$Z$26,MATCH(D$5,Dados!$A$2:$BC$2,0),FALSE),"")</f>
        <v/>
      </c>
      <c r="E81" s="81" t="str">
        <f t="shared" ca="1" si="3"/>
        <v/>
      </c>
      <c r="F81" s="94"/>
    </row>
    <row r="82" spans="1:6" x14ac:dyDescent="0.25">
      <c r="A82" s="72" t="str">
        <f t="shared" ca="1" si="4"/>
        <v/>
      </c>
      <c r="B82" s="20" t="str">
        <f ca="1">IFERROR(VLOOKUP(A82,Dados!$A$3:$Z$26,MATCH(B$5,Dados!$A$2:$BC$2,0),FALSE),"")</f>
        <v/>
      </c>
      <c r="C82" s="38" t="str">
        <f ca="1">IFERROR(VLOOKUP(A82-(Manual!$B$2),Dados!$A$3:$Z$26,MATCH(C$5,Dados!$A$2:$BC$2,0),FALSE),"")</f>
        <v/>
      </c>
      <c r="D82" s="38" t="str">
        <f ca="1">IFERROR(VLOOKUP(A82,Dados!$A$3:$Z$26,MATCH(D$5,Dados!$A$2:$BC$2,0),FALSE),"")</f>
        <v/>
      </c>
      <c r="E82" s="81" t="str">
        <f t="shared" ca="1" si="3"/>
        <v/>
      </c>
      <c r="F82" s="94"/>
    </row>
    <row r="83" spans="1:6" x14ac:dyDescent="0.25">
      <c r="A83" s="72" t="str">
        <f t="shared" ca="1" si="4"/>
        <v/>
      </c>
      <c r="B83" s="20" t="str">
        <f ca="1">IFERROR(VLOOKUP(A83,Dados!$A$3:$Z$26,MATCH(B$5,Dados!$A$2:$BC$2,0),FALSE),"")</f>
        <v/>
      </c>
      <c r="C83" s="38" t="str">
        <f ca="1">IFERROR(VLOOKUP(A83-(Manual!$B$2),Dados!$A$3:$Z$26,MATCH(C$5,Dados!$A$2:$BC$2,0),FALSE),"")</f>
        <v/>
      </c>
      <c r="D83" s="38" t="str">
        <f ca="1">IFERROR(VLOOKUP(A83,Dados!$A$3:$Z$26,MATCH(D$5,Dados!$A$2:$BC$2,0),FALSE),"")</f>
        <v/>
      </c>
      <c r="E83" s="81" t="str">
        <f t="shared" ca="1" si="3"/>
        <v/>
      </c>
      <c r="F83" s="94"/>
    </row>
    <row r="84" spans="1:6" x14ac:dyDescent="0.25">
      <c r="A84" s="72" t="str">
        <f t="shared" ca="1" si="4"/>
        <v/>
      </c>
      <c r="B84" s="20" t="str">
        <f ca="1">IFERROR(VLOOKUP(A84,Dados!$A$3:$Z$26,MATCH(B$5,Dados!$A$2:$BC$2,0),FALSE),"")</f>
        <v/>
      </c>
      <c r="C84" s="38" t="str">
        <f ca="1">IFERROR(VLOOKUP(A84-(Manual!$B$2),Dados!$A$3:$Z$26,MATCH(C$5,Dados!$A$2:$BC$2,0),FALSE),"")</f>
        <v/>
      </c>
      <c r="D84" s="38" t="str">
        <f ca="1">IFERROR(VLOOKUP(A84,Dados!$A$3:$Z$26,MATCH(D$5,Dados!$A$2:$BC$2,0),FALSE),"")</f>
        <v/>
      </c>
      <c r="E84" s="81" t="str">
        <f t="shared" ca="1" si="3"/>
        <v/>
      </c>
      <c r="F84" s="94"/>
    </row>
    <row r="85" spans="1:6" x14ac:dyDescent="0.25">
      <c r="A85" s="72" t="str">
        <f t="shared" ca="1" si="4"/>
        <v/>
      </c>
      <c r="B85" s="20" t="str">
        <f ca="1">IFERROR(VLOOKUP(A85,Dados!$A$3:$Z$26,MATCH(B$5,Dados!$A$2:$BC$2,0),FALSE),"")</f>
        <v/>
      </c>
      <c r="C85" s="38" t="str">
        <f ca="1">IFERROR(VLOOKUP(A85-(Manual!$B$2),Dados!$A$3:$Z$26,MATCH(C$5,Dados!$A$2:$BC$2,0),FALSE),"")</f>
        <v/>
      </c>
      <c r="D85" s="38" t="str">
        <f ca="1">IFERROR(VLOOKUP(A85,Dados!$A$3:$Z$26,MATCH(D$5,Dados!$A$2:$BC$2,0),FALSE),"")</f>
        <v/>
      </c>
      <c r="E85" s="81" t="str">
        <f t="shared" ca="1" si="3"/>
        <v/>
      </c>
      <c r="F85" s="94"/>
    </row>
    <row r="86" spans="1:6" x14ac:dyDescent="0.25">
      <c r="A86" s="72" t="str">
        <f t="shared" ca="1" si="4"/>
        <v/>
      </c>
      <c r="B86" s="20" t="str">
        <f ca="1">IFERROR(VLOOKUP(A86,Dados!$A$3:$Z$26,MATCH(B$5,Dados!$A$2:$BC$2,0),FALSE),"")</f>
        <v/>
      </c>
      <c r="C86" s="38" t="str">
        <f ca="1">IFERROR(VLOOKUP(A86-(Manual!$B$2),Dados!$A$3:$Z$26,MATCH(C$5,Dados!$A$2:$BC$2,0),FALSE),"")</f>
        <v/>
      </c>
      <c r="D86" s="38" t="str">
        <f ca="1">IFERROR(VLOOKUP(A86,Dados!$A$3:$Z$26,MATCH(D$5,Dados!$A$2:$BC$2,0),FALSE),"")</f>
        <v/>
      </c>
      <c r="E86" s="81" t="str">
        <f t="shared" ca="1" si="3"/>
        <v/>
      </c>
      <c r="F86" s="94"/>
    </row>
    <row r="87" spans="1:6" x14ac:dyDescent="0.25">
      <c r="A87" s="72" t="str">
        <f t="shared" ca="1" si="4"/>
        <v/>
      </c>
      <c r="B87" s="20" t="str">
        <f ca="1">IFERROR(VLOOKUP(A87,Dados!$A$3:$Z$26,MATCH(B$5,Dados!$A$2:$BC$2,0),FALSE),"")</f>
        <v/>
      </c>
      <c r="C87" s="38" t="str">
        <f ca="1">IFERROR(VLOOKUP(A87-(Manual!$B$2),Dados!$A$3:$Z$26,MATCH(C$5,Dados!$A$2:$BC$2,0),FALSE),"")</f>
        <v/>
      </c>
      <c r="D87" s="38" t="str">
        <f ca="1">IFERROR(VLOOKUP(A87,Dados!$A$3:$Z$26,MATCH(D$5,Dados!$A$2:$BC$2,0),FALSE),"")</f>
        <v/>
      </c>
      <c r="E87" s="81" t="str">
        <f t="shared" ca="1" si="3"/>
        <v/>
      </c>
      <c r="F87" s="94"/>
    </row>
    <row r="88" spans="1:6" x14ac:dyDescent="0.25">
      <c r="A88" s="72" t="str">
        <f t="shared" ca="1" si="4"/>
        <v/>
      </c>
      <c r="B88" s="20" t="str">
        <f ca="1">IFERROR(VLOOKUP(A88,Dados!$A$3:$Z$26,MATCH(B$5,Dados!$A$2:$BC$2,0),FALSE),"")</f>
        <v/>
      </c>
      <c r="C88" s="38" t="str">
        <f ca="1">IFERROR(VLOOKUP(A88-(Manual!$B$2),Dados!$A$3:$Z$26,MATCH(C$5,Dados!$A$2:$BC$2,0),FALSE),"")</f>
        <v/>
      </c>
      <c r="D88" s="38" t="str">
        <f ca="1">IFERROR(VLOOKUP(A88,Dados!$A$3:$Z$26,MATCH(D$5,Dados!$A$2:$BC$2,0),FALSE),"")</f>
        <v/>
      </c>
      <c r="E88" s="81" t="str">
        <f t="shared" ca="1" si="3"/>
        <v/>
      </c>
      <c r="F88" s="94"/>
    </row>
    <row r="89" spans="1:6" x14ac:dyDescent="0.25">
      <c r="A89" s="72" t="str">
        <f t="shared" ca="1" si="4"/>
        <v/>
      </c>
      <c r="B89" s="20" t="str">
        <f ca="1">IFERROR(VLOOKUP(A89,Dados!$A$3:$Z$26,MATCH(B$5,Dados!$A$2:$BC$2,0),FALSE),"")</f>
        <v/>
      </c>
      <c r="C89" s="38" t="str">
        <f ca="1">IFERROR(VLOOKUP(A89-(Manual!$B$2),Dados!$A$3:$Z$26,MATCH(C$5,Dados!$A$2:$BC$2,0),FALSE),"")</f>
        <v/>
      </c>
      <c r="D89" s="38" t="str">
        <f ca="1">IFERROR(VLOOKUP(A89,Dados!$A$3:$Z$26,MATCH(D$5,Dados!$A$2:$BC$2,0),FALSE),"")</f>
        <v/>
      </c>
      <c r="E89" s="81" t="str">
        <f t="shared" ca="1" si="3"/>
        <v/>
      </c>
      <c r="F89" s="94"/>
    </row>
    <row r="90" spans="1:6" x14ac:dyDescent="0.25">
      <c r="A90" s="72" t="str">
        <f t="shared" ca="1" si="4"/>
        <v/>
      </c>
      <c r="B90" s="20" t="str">
        <f ca="1">IFERROR(VLOOKUP(A90,Dados!$A$3:$Z$26,MATCH(B$5,Dados!$A$2:$BC$2,0),FALSE),"")</f>
        <v/>
      </c>
      <c r="C90" s="38" t="str">
        <f ca="1">IFERROR(VLOOKUP(A90-(Manual!$B$2),Dados!$A$3:$Z$26,MATCH(C$5,Dados!$A$2:$BC$2,0),FALSE),"")</f>
        <v/>
      </c>
      <c r="D90" s="38" t="str">
        <f ca="1">IFERROR(VLOOKUP(A90,Dados!$A$3:$Z$26,MATCH(D$5,Dados!$A$2:$BC$2,0),FALSE),"")</f>
        <v/>
      </c>
      <c r="E90" s="81" t="str">
        <f t="shared" ca="1" si="3"/>
        <v/>
      </c>
      <c r="F90" s="94"/>
    </row>
    <row r="91" spans="1:6" x14ac:dyDescent="0.25">
      <c r="A91" s="72" t="str">
        <f t="shared" ca="1" si="4"/>
        <v/>
      </c>
      <c r="B91" s="20" t="str">
        <f ca="1">IFERROR(VLOOKUP(A91,Dados!$A$3:$Z$26,MATCH(B$5,Dados!$A$2:$BC$2,0),FALSE),"")</f>
        <v/>
      </c>
      <c r="C91" s="38" t="str">
        <f ca="1">IFERROR(VLOOKUP(A91-(Manual!$B$2),Dados!$A$3:$Z$26,MATCH(C$5,Dados!$A$2:$BC$2,0),FALSE),"")</f>
        <v/>
      </c>
      <c r="D91" s="38" t="str">
        <f ca="1">IFERROR(VLOOKUP(A91,Dados!$A$3:$Z$26,MATCH(D$5,Dados!$A$2:$BC$2,0),FALSE),"")</f>
        <v/>
      </c>
      <c r="E91" s="81" t="str">
        <f t="shared" ca="1" si="3"/>
        <v/>
      </c>
      <c r="F91" s="94"/>
    </row>
    <row r="92" spans="1:6" x14ac:dyDescent="0.25">
      <c r="A92" s="72" t="str">
        <f t="shared" ca="1" si="4"/>
        <v/>
      </c>
      <c r="B92" s="20" t="str">
        <f ca="1">IFERROR(VLOOKUP(A92,Dados!$A$3:$Z$26,MATCH(B$5,Dados!$A$2:$BC$2,0),FALSE),"")</f>
        <v/>
      </c>
      <c r="C92" s="38" t="str">
        <f ca="1">IFERROR(VLOOKUP(A92-(Manual!$B$2),Dados!$A$3:$Z$26,MATCH(C$5,Dados!$A$2:$BC$2,0),FALSE),"")</f>
        <v/>
      </c>
      <c r="D92" s="38" t="str">
        <f ca="1">IFERROR(VLOOKUP(A92,Dados!$A$3:$Z$26,MATCH(D$5,Dados!$A$2:$BC$2,0),FALSE),"")</f>
        <v/>
      </c>
      <c r="E92" s="81" t="str">
        <f t="shared" ca="1" si="3"/>
        <v/>
      </c>
      <c r="F92" s="94"/>
    </row>
    <row r="93" spans="1:6" x14ac:dyDescent="0.25">
      <c r="A93" s="72" t="str">
        <f t="shared" ca="1" si="4"/>
        <v/>
      </c>
      <c r="B93" s="20" t="str">
        <f ca="1">IFERROR(VLOOKUP(A93,Dados!$A$3:$Z$26,MATCH(B$5,Dados!$A$2:$BC$2,0),FALSE),"")</f>
        <v/>
      </c>
      <c r="C93" s="38" t="str">
        <f ca="1">IFERROR(VLOOKUP(A93-(Manual!$B$2),Dados!$A$3:$Z$26,MATCH(C$5,Dados!$A$2:$BC$2,0),FALSE),"")</f>
        <v/>
      </c>
      <c r="D93" s="38" t="str">
        <f ca="1">IFERROR(VLOOKUP(A93,Dados!$A$3:$Z$26,MATCH(D$5,Dados!$A$2:$BC$2,0),FALSE),"")</f>
        <v/>
      </c>
      <c r="E93" s="81" t="str">
        <f t="shared" ca="1" si="3"/>
        <v/>
      </c>
      <c r="F93" s="94"/>
    </row>
    <row r="94" spans="1:6" x14ac:dyDescent="0.25">
      <c r="A94" s="72" t="str">
        <f t="shared" ca="1" si="4"/>
        <v/>
      </c>
      <c r="B94" s="20" t="str">
        <f ca="1">IFERROR(VLOOKUP(A94,Dados!$A$3:$Z$26,MATCH(B$5,Dados!$A$2:$BC$2,0),FALSE),"")</f>
        <v/>
      </c>
      <c r="C94" s="38" t="str">
        <f ca="1">IFERROR(VLOOKUP(A94-(Manual!$B$2),Dados!$A$3:$Z$26,MATCH(C$5,Dados!$A$2:$BC$2,0),FALSE),"")</f>
        <v/>
      </c>
      <c r="D94" s="38" t="str">
        <f ca="1">IFERROR(VLOOKUP(A94,Dados!$A$3:$Z$26,MATCH(D$5,Dados!$A$2:$BC$2,0),FALSE),"")</f>
        <v/>
      </c>
      <c r="E94" s="81" t="str">
        <f t="shared" ca="1" si="3"/>
        <v/>
      </c>
      <c r="F94" s="94"/>
    </row>
    <row r="95" spans="1:6" x14ac:dyDescent="0.25">
      <c r="A95" s="72" t="str">
        <f t="shared" ca="1" si="4"/>
        <v/>
      </c>
      <c r="B95" s="20" t="str">
        <f ca="1">IFERROR(VLOOKUP(A95,Dados!$A$3:$Z$26,MATCH(B$5,Dados!$A$2:$BC$2,0),FALSE),"")</f>
        <v/>
      </c>
      <c r="C95" s="38" t="str">
        <f ca="1">IFERROR(VLOOKUP(A95-(Manual!$B$2),Dados!$A$3:$Z$26,MATCH(C$5,Dados!$A$2:$BC$2,0),FALSE),"")</f>
        <v/>
      </c>
      <c r="D95" s="38" t="str">
        <f ca="1">IFERROR(VLOOKUP(A95,Dados!$A$3:$Z$26,MATCH(D$5,Dados!$A$2:$BC$2,0),FALSE),"")</f>
        <v/>
      </c>
      <c r="E95" s="81" t="str">
        <f t="shared" ca="1" si="3"/>
        <v/>
      </c>
      <c r="F95" s="94"/>
    </row>
    <row r="96" spans="1:6" x14ac:dyDescent="0.25">
      <c r="A96" s="72" t="str">
        <f t="shared" ca="1" si="4"/>
        <v/>
      </c>
      <c r="B96" s="20" t="str">
        <f ca="1">IFERROR(VLOOKUP(A96,Dados!$A$3:$Z$26,MATCH(B$5,Dados!$A$2:$BC$2,0),FALSE),"")</f>
        <v/>
      </c>
      <c r="C96" s="38" t="str">
        <f ca="1">IFERROR(VLOOKUP(A96-(Manual!$B$2),Dados!$A$3:$Z$26,MATCH(C$5,Dados!$A$2:$BC$2,0),FALSE),"")</f>
        <v/>
      </c>
      <c r="D96" s="38" t="str">
        <f ca="1">IFERROR(VLOOKUP(A96,Dados!$A$3:$Z$26,MATCH(D$5,Dados!$A$2:$BC$2,0),FALSE),"")</f>
        <v/>
      </c>
      <c r="E96" s="81" t="str">
        <f t="shared" ca="1" si="3"/>
        <v/>
      </c>
      <c r="F96" s="94"/>
    </row>
    <row r="97" spans="1:6" x14ac:dyDescent="0.25">
      <c r="A97" s="72" t="str">
        <f t="shared" ca="1" si="4"/>
        <v/>
      </c>
      <c r="B97" s="20" t="str">
        <f ca="1">IFERROR(VLOOKUP(A97,Dados!$A$3:$Z$26,MATCH(B$5,Dados!$A$2:$BC$2,0),FALSE),"")</f>
        <v/>
      </c>
      <c r="C97" s="38" t="str">
        <f ca="1">IFERROR(VLOOKUP(A97-(Manual!$B$2),Dados!$A$3:$Z$26,MATCH(C$5,Dados!$A$2:$BC$2,0),FALSE),"")</f>
        <v/>
      </c>
      <c r="D97" s="38" t="str">
        <f ca="1">IFERROR(VLOOKUP(A97,Dados!$A$3:$Z$26,MATCH(D$5,Dados!$A$2:$BC$2,0),FALSE),"")</f>
        <v/>
      </c>
      <c r="E97" s="81" t="str">
        <f t="shared" ca="1" si="3"/>
        <v/>
      </c>
      <c r="F97" s="94"/>
    </row>
    <row r="98" spans="1:6" x14ac:dyDescent="0.25">
      <c r="A98" s="72" t="str">
        <f t="shared" ca="1" si="4"/>
        <v/>
      </c>
      <c r="B98" s="20" t="str">
        <f ca="1">IFERROR(VLOOKUP(A98,Dados!$A$3:$Z$26,MATCH(B$5,Dados!$A$2:$BC$2,0),FALSE),"")</f>
        <v/>
      </c>
      <c r="C98" s="38" t="str">
        <f ca="1">IFERROR(VLOOKUP(A98-(Manual!$B$2),Dados!$A$3:$Z$26,MATCH(C$5,Dados!$A$2:$BC$2,0),FALSE),"")</f>
        <v/>
      </c>
      <c r="D98" s="38" t="str">
        <f ca="1">IFERROR(VLOOKUP(A98,Dados!$A$3:$Z$26,MATCH(D$5,Dados!$A$2:$BC$2,0),FALSE),"")</f>
        <v/>
      </c>
      <c r="E98" s="81" t="str">
        <f t="shared" ca="1" si="3"/>
        <v/>
      </c>
      <c r="F98" s="94"/>
    </row>
    <row r="99" spans="1:6" x14ac:dyDescent="0.25">
      <c r="A99" s="72" t="str">
        <f t="shared" ca="1" si="4"/>
        <v/>
      </c>
      <c r="B99" s="20" t="str">
        <f ca="1">IFERROR(VLOOKUP(A99,Dados!$A$3:$Z$26,MATCH(B$5,Dados!$A$2:$BC$2,0),FALSE),"")</f>
        <v/>
      </c>
      <c r="C99" s="38" t="str">
        <f ca="1">IFERROR(VLOOKUP(A99-(Manual!$B$2),Dados!$A$3:$Z$26,MATCH(C$5,Dados!$A$2:$BC$2,0),FALSE),"")</f>
        <v/>
      </c>
      <c r="D99" s="38" t="str">
        <f ca="1">IFERROR(VLOOKUP(A99,Dados!$A$3:$Z$26,MATCH(D$5,Dados!$A$2:$BC$2,0),FALSE),"")</f>
        <v/>
      </c>
      <c r="E99" s="81" t="str">
        <f t="shared" ca="1" si="3"/>
        <v/>
      </c>
      <c r="F99" s="94"/>
    </row>
    <row r="100" spans="1:6" x14ac:dyDescent="0.25">
      <c r="A100" s="72" t="str">
        <f t="shared" ca="1" si="4"/>
        <v/>
      </c>
      <c r="B100" s="20" t="str">
        <f ca="1">IFERROR(VLOOKUP(A100,Dados!$A$3:$Z$26,MATCH(B$5,Dados!$A$2:$BC$2,0),FALSE),"")</f>
        <v/>
      </c>
      <c r="C100" s="38" t="str">
        <f ca="1">IFERROR(VLOOKUP(A100-(Manual!$B$2),Dados!$A$3:$Z$26,MATCH(C$5,Dados!$A$2:$BC$2,0),FALSE),"")</f>
        <v/>
      </c>
      <c r="D100" s="38" t="str">
        <f ca="1">IFERROR(VLOOKUP(A100,Dados!$A$3:$Z$26,MATCH(D$5,Dados!$A$2:$BC$2,0),FALSE),"")</f>
        <v/>
      </c>
      <c r="E100" s="81" t="str">
        <f t="shared" ca="1" si="3"/>
        <v/>
      </c>
      <c r="F100" s="94"/>
    </row>
    <row r="101" spans="1:6" x14ac:dyDescent="0.25">
      <c r="A101" s="72" t="str">
        <f t="shared" ca="1" si="4"/>
        <v/>
      </c>
      <c r="B101" s="20" t="str">
        <f ca="1">IFERROR(VLOOKUP(A101,Dados!$A$3:$Z$26,MATCH(B$5,Dados!$A$2:$BC$2,0),FALSE),"")</f>
        <v/>
      </c>
      <c r="C101" s="38" t="str">
        <f ca="1">IFERROR(VLOOKUP(A101-(Manual!$B$2),Dados!$A$3:$Z$26,MATCH(C$5,Dados!$A$2:$BC$2,0),FALSE),"")</f>
        <v/>
      </c>
      <c r="D101" s="38" t="str">
        <f ca="1">IFERROR(VLOOKUP(A101,Dados!$A$3:$Z$26,MATCH(D$5,Dados!$A$2:$BC$2,0),FALSE),"")</f>
        <v/>
      </c>
      <c r="E101" s="81" t="str">
        <f t="shared" ca="1" si="3"/>
        <v/>
      </c>
      <c r="F101" s="94"/>
    </row>
    <row r="102" spans="1:6" x14ac:dyDescent="0.25">
      <c r="A102" s="72" t="str">
        <f t="shared" ca="1" si="4"/>
        <v/>
      </c>
      <c r="B102" s="20" t="str">
        <f ca="1">IFERROR(VLOOKUP(A102,Dados!$A$3:$Z$26,MATCH(B$5,Dados!$A$2:$BC$2,0),FALSE),"")</f>
        <v/>
      </c>
      <c r="C102" s="38" t="str">
        <f ca="1">IFERROR(VLOOKUP(A102-(Manual!$B$2),Dados!$A$3:$Z$26,MATCH(C$5,Dados!$A$2:$BC$2,0),FALSE),"")</f>
        <v/>
      </c>
      <c r="D102" s="38" t="str">
        <f ca="1">IFERROR(VLOOKUP(A102,Dados!$A$3:$Z$26,MATCH(D$5,Dados!$A$2:$BC$2,0),FALSE),"")</f>
        <v/>
      </c>
      <c r="E102" s="81" t="str">
        <f t="shared" ca="1" si="3"/>
        <v/>
      </c>
      <c r="F102" s="94"/>
    </row>
    <row r="103" spans="1:6" x14ac:dyDescent="0.25">
      <c r="A103" s="72" t="str">
        <f t="shared" ca="1" si="4"/>
        <v/>
      </c>
      <c r="B103" s="20" t="str">
        <f ca="1">IFERROR(VLOOKUP(A103,Dados!$A$3:$Z$26,MATCH(B$5,Dados!$A$2:$BC$2,0),FALSE),"")</f>
        <v/>
      </c>
      <c r="C103" s="38" t="str">
        <f ca="1">IFERROR(VLOOKUP(A103-(Manual!$B$2),Dados!$A$3:$Z$26,MATCH(C$5,Dados!$A$2:$BC$2,0),FALSE),"")</f>
        <v/>
      </c>
      <c r="D103" s="38" t="str">
        <f ca="1">IFERROR(VLOOKUP(A103,Dados!$A$3:$Z$26,MATCH(D$5,Dados!$A$2:$BC$2,0),FALSE),"")</f>
        <v/>
      </c>
      <c r="E103" s="81" t="str">
        <f t="shared" ca="1" si="3"/>
        <v/>
      </c>
      <c r="F103" s="94"/>
    </row>
    <row r="104" spans="1:6" x14ac:dyDescent="0.25">
      <c r="A104" s="72" t="str">
        <f t="shared" ca="1" si="4"/>
        <v/>
      </c>
      <c r="B104" s="20" t="str">
        <f ca="1">IFERROR(VLOOKUP(A104,Dados!$A$3:$Z$26,MATCH(B$5,Dados!$A$2:$BC$2,0),FALSE),"")</f>
        <v/>
      </c>
      <c r="C104" s="38" t="str">
        <f ca="1">IFERROR(VLOOKUP(A104-(Manual!$B$2),Dados!$A$3:$Z$26,MATCH(C$5,Dados!$A$2:$BC$2,0),FALSE),"")</f>
        <v/>
      </c>
      <c r="D104" s="38" t="str">
        <f ca="1">IFERROR(VLOOKUP(A104,Dados!$A$3:$Z$26,MATCH(D$5,Dados!$A$2:$BC$2,0),FALSE),"")</f>
        <v/>
      </c>
      <c r="E104" s="81" t="str">
        <f t="shared" ca="1" si="3"/>
        <v/>
      </c>
      <c r="F104" s="94"/>
    </row>
  </sheetData>
  <mergeCells count="5">
    <mergeCell ref="A1:E1"/>
    <mergeCell ref="G1:I1"/>
    <mergeCell ref="M6:X7"/>
    <mergeCell ref="M32:X33"/>
    <mergeCell ref="M34:X34"/>
  </mergeCells>
  <pageMargins left="0.511811024" right="0.511811024" top="0.78740157499999996" bottom="0.78740157499999996" header="0.31496062000000002" footer="0.31496062000000002"/>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6"/>
  <sheetViews>
    <sheetView workbookViewId="0"/>
  </sheetViews>
  <sheetFormatPr defaultRowHeight="15" x14ac:dyDescent="0.25"/>
  <cols>
    <col min="3" max="22" width="5.140625" customWidth="1"/>
  </cols>
  <sheetData>
    <row r="1" spans="1:22" x14ac:dyDescent="0.25">
      <c r="A1" s="10" t="s">
        <v>12</v>
      </c>
      <c r="B1" s="10" t="s">
        <v>0</v>
      </c>
      <c r="C1" s="10">
        <v>1995</v>
      </c>
      <c r="D1" s="10">
        <v>1996</v>
      </c>
      <c r="E1" s="10">
        <v>1997</v>
      </c>
      <c r="F1" s="10">
        <v>1998</v>
      </c>
      <c r="G1" s="10">
        <v>1999</v>
      </c>
      <c r="H1" s="10">
        <v>2000</v>
      </c>
      <c r="I1" s="10">
        <v>2001</v>
      </c>
      <c r="J1" s="10">
        <v>2002</v>
      </c>
      <c r="K1" s="10">
        <v>2003</v>
      </c>
      <c r="L1" s="10">
        <v>2004</v>
      </c>
      <c r="M1" s="10">
        <v>2005</v>
      </c>
      <c r="N1" s="10">
        <v>2006</v>
      </c>
      <c r="O1" s="10">
        <v>2007</v>
      </c>
      <c r="P1" s="10">
        <v>2008</v>
      </c>
      <c r="Q1" s="10">
        <v>2009</v>
      </c>
      <c r="R1" s="10">
        <v>2010</v>
      </c>
      <c r="S1" s="10">
        <v>2011</v>
      </c>
      <c r="T1" s="10">
        <v>2012</v>
      </c>
      <c r="U1" s="10">
        <v>2013</v>
      </c>
      <c r="V1" s="10">
        <v>2014</v>
      </c>
    </row>
    <row r="2" spans="1:22" x14ac:dyDescent="0.25">
      <c r="A2" s="11">
        <v>0.22409999999999999</v>
      </c>
      <c r="B2" s="12">
        <v>1995</v>
      </c>
      <c r="C2" s="13">
        <v>1</v>
      </c>
      <c r="D2" s="14"/>
      <c r="E2" s="14"/>
      <c r="F2" s="14"/>
      <c r="G2" s="14"/>
      <c r="H2" s="14"/>
      <c r="I2" s="14"/>
      <c r="J2" s="14"/>
      <c r="K2" s="14"/>
      <c r="L2" s="14"/>
      <c r="M2" s="14"/>
      <c r="N2" s="14"/>
      <c r="O2" s="14"/>
      <c r="P2" s="14"/>
      <c r="Q2" s="14"/>
      <c r="R2" s="14"/>
      <c r="S2" s="14"/>
      <c r="T2" s="14"/>
      <c r="U2" s="14"/>
      <c r="V2" s="14"/>
    </row>
    <row r="3" spans="1:22" x14ac:dyDescent="0.25">
      <c r="A3" s="11">
        <v>9.5600000000000004E-2</v>
      </c>
      <c r="B3" s="12">
        <v>1996</v>
      </c>
      <c r="C3" s="14">
        <f>(C2*$A3)+C2</f>
        <v>1.0955999999999999</v>
      </c>
      <c r="D3" s="14">
        <v>1</v>
      </c>
      <c r="E3" s="14"/>
      <c r="F3" s="14"/>
      <c r="G3" s="14"/>
      <c r="H3" s="14"/>
      <c r="I3" s="14"/>
      <c r="J3" s="14"/>
      <c r="K3" s="14"/>
      <c r="L3" s="14"/>
      <c r="M3" s="14"/>
      <c r="N3" s="14"/>
      <c r="O3" s="14"/>
      <c r="P3" s="14"/>
      <c r="Q3" s="14"/>
      <c r="R3" s="14"/>
      <c r="S3" s="14"/>
      <c r="T3" s="14"/>
      <c r="U3" s="14"/>
      <c r="V3" s="14"/>
    </row>
    <row r="4" spans="1:22" x14ac:dyDescent="0.25">
      <c r="A4" s="11">
        <v>5.2199999999999996E-2</v>
      </c>
      <c r="B4" s="12">
        <v>1997</v>
      </c>
      <c r="C4" s="14">
        <f t="shared" ref="C4:T21" si="0">(C3*$A4)+C3</f>
        <v>1.1527903199999998</v>
      </c>
      <c r="D4" s="14">
        <f>(D3*$A4)+D3</f>
        <v>1.0522</v>
      </c>
      <c r="E4" s="14">
        <v>1</v>
      </c>
      <c r="F4" s="14"/>
      <c r="G4" s="14"/>
      <c r="H4" s="14"/>
      <c r="I4" s="14"/>
      <c r="J4" s="14"/>
      <c r="K4" s="14"/>
      <c r="L4" s="14"/>
      <c r="M4" s="14"/>
      <c r="N4" s="14"/>
      <c r="O4" s="14"/>
      <c r="P4" s="14"/>
      <c r="Q4" s="14"/>
      <c r="R4" s="14"/>
      <c r="S4" s="14"/>
      <c r="T4" s="14"/>
      <c r="U4" s="14"/>
      <c r="V4" s="14"/>
    </row>
    <row r="5" spans="1:22" x14ac:dyDescent="0.25">
      <c r="A5" s="11">
        <v>1.6500000000000001E-2</v>
      </c>
      <c r="B5" s="12">
        <v>1998</v>
      </c>
      <c r="C5" s="14">
        <f t="shared" si="0"/>
        <v>1.1718113602799998</v>
      </c>
      <c r="D5" s="14">
        <f t="shared" si="0"/>
        <v>1.0695612999999999</v>
      </c>
      <c r="E5" s="14">
        <f>(E4*$A5)+E4</f>
        <v>1.0165</v>
      </c>
      <c r="F5" s="14">
        <v>1</v>
      </c>
      <c r="G5" s="14"/>
      <c r="H5" s="14"/>
      <c r="I5" s="14"/>
      <c r="J5" s="14"/>
      <c r="K5" s="14"/>
      <c r="L5" s="14"/>
      <c r="M5" s="14"/>
      <c r="N5" s="14"/>
      <c r="O5" s="14"/>
      <c r="P5" s="14"/>
      <c r="Q5" s="14"/>
      <c r="R5" s="14"/>
      <c r="S5" s="14"/>
      <c r="T5" s="14"/>
      <c r="U5" s="14"/>
      <c r="V5" s="14"/>
    </row>
    <row r="6" spans="1:22" x14ac:dyDescent="0.25">
      <c r="A6" s="11">
        <v>8.9399999999999993E-2</v>
      </c>
      <c r="B6" s="12">
        <v>1999</v>
      </c>
      <c r="C6" s="14">
        <f t="shared" si="0"/>
        <v>1.2765712958890318</v>
      </c>
      <c r="D6" s="14">
        <f t="shared" si="0"/>
        <v>1.1651800802199999</v>
      </c>
      <c r="E6" s="14">
        <f t="shared" si="0"/>
        <v>1.1073751000000001</v>
      </c>
      <c r="F6" s="14">
        <f>(F5*$A6)+F5</f>
        <v>1.0893999999999999</v>
      </c>
      <c r="G6" s="14">
        <v>1</v>
      </c>
      <c r="H6" s="14"/>
      <c r="I6" s="14"/>
      <c r="J6" s="14"/>
      <c r="K6" s="14"/>
      <c r="L6" s="14"/>
      <c r="M6" s="14"/>
      <c r="N6" s="14"/>
      <c r="O6" s="14"/>
      <c r="P6" s="14"/>
      <c r="Q6" s="14"/>
      <c r="R6" s="14"/>
      <c r="S6" s="14"/>
      <c r="T6" s="14"/>
      <c r="U6" s="14"/>
      <c r="V6" s="14"/>
    </row>
    <row r="7" spans="1:22" x14ac:dyDescent="0.25">
      <c r="A7" s="11">
        <v>5.9699999999999996E-2</v>
      </c>
      <c r="B7" s="12">
        <v>2000</v>
      </c>
      <c r="C7" s="14">
        <f t="shared" si="0"/>
        <v>1.3527826022536071</v>
      </c>
      <c r="D7" s="14">
        <f t="shared" si="0"/>
        <v>1.2347413310091337</v>
      </c>
      <c r="E7" s="14">
        <f t="shared" si="0"/>
        <v>1.17348539347</v>
      </c>
      <c r="F7" s="14">
        <f t="shared" si="0"/>
        <v>1.15443718</v>
      </c>
      <c r="G7" s="14">
        <f>(G6*$A7)+G6</f>
        <v>1.0597000000000001</v>
      </c>
      <c r="H7" s="14">
        <v>1</v>
      </c>
      <c r="I7" s="14"/>
      <c r="J7" s="14"/>
      <c r="K7" s="14"/>
      <c r="L7" s="14"/>
      <c r="M7" s="14"/>
      <c r="N7" s="14"/>
      <c r="O7" s="14"/>
      <c r="P7" s="14"/>
      <c r="Q7" s="14"/>
      <c r="R7" s="14"/>
      <c r="S7" s="14"/>
      <c r="T7" s="14"/>
      <c r="U7" s="14"/>
      <c r="V7" s="14"/>
    </row>
    <row r="8" spans="1:22" x14ac:dyDescent="0.25">
      <c r="A8" s="11">
        <v>7.6700000000000004E-2</v>
      </c>
      <c r="B8" s="12">
        <v>2001</v>
      </c>
      <c r="C8" s="14">
        <f t="shared" si="0"/>
        <v>1.4565410278464588</v>
      </c>
      <c r="D8" s="14">
        <f t="shared" si="0"/>
        <v>1.3294459910975343</v>
      </c>
      <c r="E8" s="14">
        <f t="shared" si="0"/>
        <v>1.2634917231491491</v>
      </c>
      <c r="F8" s="14">
        <f t="shared" si="0"/>
        <v>1.242982511706</v>
      </c>
      <c r="G8" s="14">
        <f t="shared" si="0"/>
        <v>1.14097899</v>
      </c>
      <c r="H8" s="14">
        <f>(H7*$A8)+H7</f>
        <v>1.0767</v>
      </c>
      <c r="I8" s="14">
        <v>1</v>
      </c>
      <c r="J8" s="14"/>
      <c r="K8" s="14"/>
      <c r="L8" s="14"/>
      <c r="M8" s="14"/>
      <c r="N8" s="14"/>
      <c r="O8" s="14"/>
      <c r="P8" s="14"/>
      <c r="Q8" s="14"/>
      <c r="R8" s="14"/>
      <c r="S8" s="14"/>
      <c r="T8" s="14"/>
      <c r="U8" s="14"/>
      <c r="V8" s="14"/>
    </row>
    <row r="9" spans="1:22" x14ac:dyDescent="0.25">
      <c r="A9" s="11">
        <v>0.12529999999999999</v>
      </c>
      <c r="B9" s="12">
        <v>2002</v>
      </c>
      <c r="C9" s="14">
        <f t="shared" si="0"/>
        <v>1.6390456186356201</v>
      </c>
      <c r="D9" s="14">
        <f t="shared" si="0"/>
        <v>1.4960255737820554</v>
      </c>
      <c r="E9" s="14">
        <f t="shared" si="0"/>
        <v>1.4218072360597376</v>
      </c>
      <c r="F9" s="14">
        <f t="shared" si="0"/>
        <v>1.3987282204227618</v>
      </c>
      <c r="G9" s="14">
        <f t="shared" si="0"/>
        <v>1.283943657447</v>
      </c>
      <c r="H9" s="14">
        <f t="shared" si="0"/>
        <v>1.2116105099999999</v>
      </c>
      <c r="I9" s="14">
        <f>(I8*$A9)+I8</f>
        <v>1.1253</v>
      </c>
      <c r="J9" s="14">
        <v>1</v>
      </c>
      <c r="K9" s="14"/>
      <c r="L9" s="14"/>
      <c r="M9" s="14"/>
      <c r="N9" s="14"/>
      <c r="O9" s="14"/>
      <c r="P9" s="14"/>
      <c r="Q9" s="14"/>
      <c r="R9" s="14"/>
      <c r="S9" s="14"/>
      <c r="T9" s="14"/>
      <c r="U9" s="14"/>
      <c r="V9" s="14"/>
    </row>
    <row r="10" spans="1:22" x14ac:dyDescent="0.25">
      <c r="A10" s="11">
        <v>9.3000000000000013E-2</v>
      </c>
      <c r="B10" s="12">
        <v>2003</v>
      </c>
      <c r="C10" s="14">
        <f t="shared" si="0"/>
        <v>1.7914768611687328</v>
      </c>
      <c r="D10" s="14">
        <f t="shared" si="0"/>
        <v>1.6351559521437866</v>
      </c>
      <c r="E10" s="14">
        <f t="shared" si="0"/>
        <v>1.5540353090132932</v>
      </c>
      <c r="F10" s="14">
        <f t="shared" si="0"/>
        <v>1.5288099449220787</v>
      </c>
      <c r="G10" s="14">
        <f t="shared" si="0"/>
        <v>1.403350417589571</v>
      </c>
      <c r="H10" s="14">
        <f t="shared" si="0"/>
        <v>1.3242902874299998</v>
      </c>
      <c r="I10" s="14">
        <f t="shared" si="0"/>
        <v>1.2299529</v>
      </c>
      <c r="J10" s="14">
        <f>(J9*$A10)+J9</f>
        <v>1.093</v>
      </c>
      <c r="K10" s="14">
        <v>1</v>
      </c>
      <c r="L10" s="14"/>
      <c r="M10" s="14"/>
      <c r="N10" s="14"/>
      <c r="O10" s="14"/>
      <c r="P10" s="14"/>
      <c r="Q10" s="14"/>
      <c r="R10" s="14"/>
      <c r="S10" s="14"/>
      <c r="T10" s="14"/>
      <c r="U10" s="14"/>
      <c r="V10" s="14"/>
    </row>
    <row r="11" spans="1:22" x14ac:dyDescent="0.25">
      <c r="A11" s="11">
        <v>7.5999999999999998E-2</v>
      </c>
      <c r="B11" s="12">
        <v>2004</v>
      </c>
      <c r="C11" s="14">
        <f t="shared" si="0"/>
        <v>1.9276291026175565</v>
      </c>
      <c r="D11" s="14">
        <f t="shared" si="0"/>
        <v>1.7594278045067144</v>
      </c>
      <c r="E11" s="14">
        <f t="shared" si="0"/>
        <v>1.6721419924983034</v>
      </c>
      <c r="F11" s="14">
        <f t="shared" si="0"/>
        <v>1.6449995007361566</v>
      </c>
      <c r="G11" s="14">
        <f t="shared" si="0"/>
        <v>1.5100050493263784</v>
      </c>
      <c r="H11" s="14">
        <f t="shared" si="0"/>
        <v>1.4249363492746798</v>
      </c>
      <c r="I11" s="14">
        <f t="shared" si="0"/>
        <v>1.3234293204000001</v>
      </c>
      <c r="J11" s="14">
        <f t="shared" si="0"/>
        <v>1.1760679999999999</v>
      </c>
      <c r="K11" s="14">
        <f>(K10*$A11)+K10</f>
        <v>1.0760000000000001</v>
      </c>
      <c r="L11" s="14">
        <v>1</v>
      </c>
      <c r="M11" s="14"/>
      <c r="N11" s="14"/>
      <c r="O11" s="14"/>
      <c r="P11" s="14"/>
      <c r="Q11" s="14"/>
      <c r="R11" s="14"/>
      <c r="S11" s="14"/>
      <c r="T11" s="14"/>
      <c r="U11" s="14"/>
      <c r="V11" s="14"/>
    </row>
    <row r="12" spans="1:22" x14ac:dyDescent="0.25">
      <c r="A12" s="11">
        <v>5.6900000000000006E-2</v>
      </c>
      <c r="B12" s="12">
        <v>2005</v>
      </c>
      <c r="C12" s="14">
        <f t="shared" si="0"/>
        <v>2.0373111985564956</v>
      </c>
      <c r="D12" s="14">
        <f t="shared" si="0"/>
        <v>1.8595392465831464</v>
      </c>
      <c r="E12" s="14">
        <f t="shared" si="0"/>
        <v>1.7672868718714569</v>
      </c>
      <c r="F12" s="14">
        <f t="shared" si="0"/>
        <v>1.7385999723280439</v>
      </c>
      <c r="G12" s="14">
        <f t="shared" si="0"/>
        <v>1.5959243366330493</v>
      </c>
      <c r="H12" s="14">
        <f t="shared" si="0"/>
        <v>1.5060152275484091</v>
      </c>
      <c r="I12" s="14">
        <f t="shared" si="0"/>
        <v>1.39873244873076</v>
      </c>
      <c r="J12" s="14">
        <f t="shared" si="0"/>
        <v>1.2429862692</v>
      </c>
      <c r="K12" s="14">
        <f t="shared" si="0"/>
        <v>1.1372244</v>
      </c>
      <c r="L12" s="14">
        <f>(L11*$A12)+L11</f>
        <v>1.0569</v>
      </c>
      <c r="M12" s="14">
        <v>1</v>
      </c>
      <c r="N12" s="14"/>
      <c r="O12" s="14"/>
      <c r="P12" s="14"/>
      <c r="Q12" s="14"/>
      <c r="R12" s="14"/>
      <c r="S12" s="14"/>
      <c r="T12" s="14"/>
      <c r="U12" s="14"/>
      <c r="V12" s="14"/>
    </row>
    <row r="13" spans="1:22" x14ac:dyDescent="0.25">
      <c r="A13" s="11">
        <v>3.1400000000000004E-2</v>
      </c>
      <c r="B13" s="12">
        <v>2006</v>
      </c>
      <c r="C13" s="14">
        <f t="shared" si="0"/>
        <v>2.1012827701911694</v>
      </c>
      <c r="D13" s="14">
        <f t="shared" si="0"/>
        <v>1.9179287789258572</v>
      </c>
      <c r="E13" s="14">
        <f t="shared" si="0"/>
        <v>1.8227796796482207</v>
      </c>
      <c r="F13" s="14">
        <f t="shared" si="0"/>
        <v>1.7931920114591444</v>
      </c>
      <c r="G13" s="14">
        <f t="shared" si="0"/>
        <v>1.646036360803327</v>
      </c>
      <c r="H13" s="14">
        <f t="shared" si="0"/>
        <v>1.5533041056934291</v>
      </c>
      <c r="I13" s="14">
        <f t="shared" si="0"/>
        <v>1.4426526476209058</v>
      </c>
      <c r="J13" s="14">
        <f t="shared" si="0"/>
        <v>1.28201603805288</v>
      </c>
      <c r="K13" s="14">
        <f t="shared" si="0"/>
        <v>1.1729332461599999</v>
      </c>
      <c r="L13" s="14">
        <f t="shared" si="0"/>
        <v>1.0900866599999999</v>
      </c>
      <c r="M13" s="14">
        <f>(M12*$A13)+M12</f>
        <v>1.0314000000000001</v>
      </c>
      <c r="N13" s="14">
        <v>1</v>
      </c>
      <c r="O13" s="14"/>
      <c r="P13" s="14"/>
      <c r="Q13" s="14"/>
      <c r="R13" s="14"/>
      <c r="S13" s="14"/>
      <c r="T13" s="14"/>
      <c r="U13" s="14"/>
      <c r="V13" s="14"/>
    </row>
    <row r="14" spans="1:22" x14ac:dyDescent="0.25">
      <c r="A14" s="11">
        <v>4.4600000000000001E-2</v>
      </c>
      <c r="B14" s="12">
        <v>2007</v>
      </c>
      <c r="C14" s="14">
        <f t="shared" si="0"/>
        <v>2.1949999817416956</v>
      </c>
      <c r="D14" s="14">
        <f t="shared" si="0"/>
        <v>2.0034684024659506</v>
      </c>
      <c r="E14" s="14">
        <f t="shared" si="0"/>
        <v>1.9040756533605314</v>
      </c>
      <c r="F14" s="14">
        <f t="shared" si="0"/>
        <v>1.8731683751702222</v>
      </c>
      <c r="G14" s="14">
        <f t="shared" si="0"/>
        <v>1.7194495824951554</v>
      </c>
      <c r="H14" s="14">
        <f t="shared" si="0"/>
        <v>1.6225814688073561</v>
      </c>
      <c r="I14" s="14">
        <f t="shared" si="0"/>
        <v>1.5069949557047981</v>
      </c>
      <c r="J14" s="14">
        <f t="shared" si="0"/>
        <v>1.3391939533500385</v>
      </c>
      <c r="K14" s="14">
        <f t="shared" si="0"/>
        <v>1.2252460689387359</v>
      </c>
      <c r="L14" s="14">
        <f t="shared" si="0"/>
        <v>1.1387045250359999</v>
      </c>
      <c r="M14" s="14">
        <f t="shared" si="0"/>
        <v>1.0774004400000001</v>
      </c>
      <c r="N14" s="14">
        <f>(N13*$A14)+N13</f>
        <v>1.0446</v>
      </c>
      <c r="O14" s="14">
        <v>1</v>
      </c>
      <c r="P14" s="14"/>
      <c r="Q14" s="14"/>
      <c r="R14" s="14"/>
      <c r="S14" s="14"/>
      <c r="T14" s="14"/>
      <c r="U14" s="14"/>
      <c r="V14" s="14"/>
    </row>
    <row r="15" spans="1:22" x14ac:dyDescent="0.25">
      <c r="A15" s="11">
        <v>5.9000000000000004E-2</v>
      </c>
      <c r="B15" s="12">
        <v>2008</v>
      </c>
      <c r="C15" s="14">
        <f t="shared" si="0"/>
        <v>2.3245049806644555</v>
      </c>
      <c r="D15" s="14">
        <f t="shared" si="0"/>
        <v>2.1216730382114415</v>
      </c>
      <c r="E15" s="14">
        <f t="shared" si="0"/>
        <v>2.0164161169088026</v>
      </c>
      <c r="F15" s="14">
        <f t="shared" si="0"/>
        <v>1.9836853093052653</v>
      </c>
      <c r="G15" s="14">
        <f t="shared" si="0"/>
        <v>1.8208971078623697</v>
      </c>
      <c r="H15" s="14">
        <f t="shared" si="0"/>
        <v>1.7183137754669902</v>
      </c>
      <c r="I15" s="14">
        <f t="shared" si="0"/>
        <v>1.5959076580913811</v>
      </c>
      <c r="J15" s="14">
        <f t="shared" si="0"/>
        <v>1.4182063965976908</v>
      </c>
      <c r="K15" s="14">
        <f t="shared" si="0"/>
        <v>1.2975355870061214</v>
      </c>
      <c r="L15" s="14">
        <f t="shared" si="0"/>
        <v>1.2058880920131239</v>
      </c>
      <c r="M15" s="14">
        <f t="shared" si="0"/>
        <v>1.1409670659600002</v>
      </c>
      <c r="N15" s="14">
        <f t="shared" si="0"/>
        <v>1.1062314</v>
      </c>
      <c r="O15" s="14">
        <f>(O14*$A15)+O14</f>
        <v>1.0589999999999999</v>
      </c>
      <c r="P15" s="14">
        <v>1</v>
      </c>
      <c r="Q15" s="14"/>
      <c r="R15" s="14"/>
      <c r="S15" s="14"/>
      <c r="T15" s="14"/>
      <c r="U15" s="14"/>
      <c r="V15" s="14"/>
    </row>
    <row r="16" spans="1:22" x14ac:dyDescent="0.25">
      <c r="A16" s="11">
        <v>4.3099999999999999E-2</v>
      </c>
      <c r="B16" s="12">
        <v>2009</v>
      </c>
      <c r="C16" s="14">
        <f t="shared" si="0"/>
        <v>2.4246911453310935</v>
      </c>
      <c r="D16" s="14">
        <f t="shared" si="0"/>
        <v>2.2131171461583548</v>
      </c>
      <c r="E16" s="14">
        <f t="shared" si="0"/>
        <v>2.1033236515475719</v>
      </c>
      <c r="F16" s="14">
        <f t="shared" si="0"/>
        <v>2.0691821461363222</v>
      </c>
      <c r="G16" s="14">
        <f t="shared" si="0"/>
        <v>1.8993777732112378</v>
      </c>
      <c r="H16" s="14">
        <f t="shared" si="0"/>
        <v>1.7923730991896174</v>
      </c>
      <c r="I16" s="14">
        <f t="shared" si="0"/>
        <v>1.6646912781551197</v>
      </c>
      <c r="J16" s="14">
        <f t="shared" si="0"/>
        <v>1.4793310922910512</v>
      </c>
      <c r="K16" s="14">
        <f t="shared" si="0"/>
        <v>1.3534593708060851</v>
      </c>
      <c r="L16" s="14">
        <f t="shared" si="0"/>
        <v>1.2578618687788894</v>
      </c>
      <c r="M16" s="14">
        <f t="shared" si="0"/>
        <v>1.1901427465028762</v>
      </c>
      <c r="N16" s="14">
        <f t="shared" si="0"/>
        <v>1.15390997334</v>
      </c>
      <c r="O16" s="14">
        <f t="shared" si="0"/>
        <v>1.1046429</v>
      </c>
      <c r="P16" s="14">
        <f>(P15*$A16)+P15</f>
        <v>1.0430999999999999</v>
      </c>
      <c r="Q16" s="14">
        <v>1</v>
      </c>
      <c r="R16" s="14"/>
      <c r="S16" s="14"/>
      <c r="T16" s="14"/>
      <c r="U16" s="14"/>
      <c r="V16" s="14"/>
    </row>
    <row r="17" spans="1:22" x14ac:dyDescent="0.25">
      <c r="A17" s="11">
        <v>5.91E-2</v>
      </c>
      <c r="B17" s="12">
        <v>2010</v>
      </c>
      <c r="C17" s="14">
        <f t="shared" si="0"/>
        <v>2.5679903920201612</v>
      </c>
      <c r="D17" s="14">
        <f t="shared" si="0"/>
        <v>2.3439123694963135</v>
      </c>
      <c r="E17" s="14">
        <f t="shared" si="0"/>
        <v>2.2276300793540336</v>
      </c>
      <c r="F17" s="14">
        <f t="shared" si="0"/>
        <v>2.1914708109729788</v>
      </c>
      <c r="G17" s="14">
        <f t="shared" si="0"/>
        <v>2.0116309996080219</v>
      </c>
      <c r="H17" s="14">
        <f t="shared" si="0"/>
        <v>1.8983023493517237</v>
      </c>
      <c r="I17" s="14">
        <f t="shared" si="0"/>
        <v>1.7630745326940873</v>
      </c>
      <c r="J17" s="14">
        <f t="shared" si="0"/>
        <v>1.5667595598454522</v>
      </c>
      <c r="K17" s="14">
        <f t="shared" si="0"/>
        <v>1.4334488196207247</v>
      </c>
      <c r="L17" s="14">
        <f t="shared" si="0"/>
        <v>1.3322015052237217</v>
      </c>
      <c r="M17" s="14">
        <f t="shared" si="0"/>
        <v>1.2604801828211962</v>
      </c>
      <c r="N17" s="14">
        <f t="shared" si="0"/>
        <v>1.2221060527643941</v>
      </c>
      <c r="O17" s="14">
        <f t="shared" si="0"/>
        <v>1.16992729539</v>
      </c>
      <c r="P17" s="14">
        <f t="shared" si="0"/>
        <v>1.10474721</v>
      </c>
      <c r="Q17" s="14">
        <f>(Q16*$A17)+Q16</f>
        <v>1.0590999999999999</v>
      </c>
      <c r="R17" s="14">
        <v>1</v>
      </c>
      <c r="S17" s="14"/>
      <c r="T17" s="14"/>
      <c r="U17" s="14"/>
      <c r="V17" s="14"/>
    </row>
    <row r="18" spans="1:22" s="30" customFormat="1" x14ac:dyDescent="0.25">
      <c r="A18" s="11">
        <v>6.5000000000000002E-2</v>
      </c>
      <c r="B18" s="12">
        <v>2011</v>
      </c>
      <c r="C18" s="14">
        <f t="shared" si="0"/>
        <v>2.7349097675014717</v>
      </c>
      <c r="D18" s="14">
        <f t="shared" si="0"/>
        <v>2.4962666735135741</v>
      </c>
      <c r="E18" s="14">
        <f t="shared" si="0"/>
        <v>2.3724260345120456</v>
      </c>
      <c r="F18" s="14">
        <f t="shared" si="0"/>
        <v>2.3339164136862225</v>
      </c>
      <c r="G18" s="14">
        <f t="shared" si="0"/>
        <v>2.1423870145825434</v>
      </c>
      <c r="H18" s="14">
        <f t="shared" si="0"/>
        <v>2.0216920020595857</v>
      </c>
      <c r="I18" s="14">
        <f t="shared" si="0"/>
        <v>1.8776743773192031</v>
      </c>
      <c r="J18" s="14">
        <f t="shared" si="0"/>
        <v>1.6685989312354066</v>
      </c>
      <c r="K18" s="14">
        <f t="shared" si="0"/>
        <v>1.5266229928960717</v>
      </c>
      <c r="L18" s="14">
        <f t="shared" si="0"/>
        <v>1.4187946030632637</v>
      </c>
      <c r="M18" s="14">
        <f t="shared" si="0"/>
        <v>1.3424113947045739</v>
      </c>
      <c r="N18" s="14">
        <f t="shared" si="0"/>
        <v>1.3015429461940797</v>
      </c>
      <c r="O18" s="14">
        <f t="shared" si="0"/>
        <v>1.2459725695903499</v>
      </c>
      <c r="P18" s="14">
        <f t="shared" si="0"/>
        <v>1.1765557786500001</v>
      </c>
      <c r="Q18" s="14">
        <f t="shared" si="0"/>
        <v>1.1279414999999999</v>
      </c>
      <c r="R18" s="14">
        <f>(R17*$A18)+R17</f>
        <v>1.0649999999999999</v>
      </c>
      <c r="S18" s="14">
        <v>1</v>
      </c>
      <c r="T18" s="14"/>
      <c r="U18" s="14"/>
      <c r="V18" s="14"/>
    </row>
    <row r="19" spans="1:22" x14ac:dyDescent="0.25">
      <c r="A19" s="11">
        <v>5.8400000000000001E-2</v>
      </c>
      <c r="B19" s="12">
        <v>2012</v>
      </c>
      <c r="C19" s="14">
        <f t="shared" si="0"/>
        <v>2.8946284979235575</v>
      </c>
      <c r="D19" s="14">
        <f t="shared" si="0"/>
        <v>2.6420486472467668</v>
      </c>
      <c r="E19" s="14">
        <f t="shared" si="0"/>
        <v>2.5109757149275489</v>
      </c>
      <c r="F19" s="14">
        <f t="shared" si="0"/>
        <v>2.470217132245498</v>
      </c>
      <c r="G19" s="14">
        <f t="shared" si="0"/>
        <v>2.2675024162341639</v>
      </c>
      <c r="H19" s="14">
        <f t="shared" si="0"/>
        <v>2.1397588149798654</v>
      </c>
      <c r="I19" s="14">
        <f t="shared" si="0"/>
        <v>1.9873305609546446</v>
      </c>
      <c r="J19" s="14">
        <f t="shared" si="0"/>
        <v>1.7660451088195543</v>
      </c>
      <c r="K19" s="14">
        <f t="shared" si="0"/>
        <v>1.6157777756812024</v>
      </c>
      <c r="L19" s="14">
        <f t="shared" si="0"/>
        <v>1.5016522078821581</v>
      </c>
      <c r="M19" s="14">
        <f t="shared" si="0"/>
        <v>1.4208082201553212</v>
      </c>
      <c r="N19" s="14">
        <f t="shared" si="0"/>
        <v>1.377553054251814</v>
      </c>
      <c r="O19" s="14">
        <f t="shared" si="0"/>
        <v>1.3187373676544263</v>
      </c>
      <c r="P19" s="14">
        <f t="shared" si="0"/>
        <v>1.2452666361231601</v>
      </c>
      <c r="Q19" s="14">
        <f t="shared" si="0"/>
        <v>1.1938132835999999</v>
      </c>
      <c r="R19" s="14">
        <f t="shared" si="0"/>
        <v>1.1271959999999999</v>
      </c>
      <c r="S19" s="14">
        <f>(S18*$A19)+S18</f>
        <v>1.0584</v>
      </c>
      <c r="T19" s="14">
        <v>1</v>
      </c>
      <c r="U19" s="14"/>
      <c r="V19" s="14"/>
    </row>
    <row r="20" spans="1:22" x14ac:dyDescent="0.25">
      <c r="A20" s="11">
        <v>5.91E-2</v>
      </c>
      <c r="B20" s="12">
        <v>2013</v>
      </c>
      <c r="C20" s="14">
        <f t="shared" si="0"/>
        <v>3.0657010421508399</v>
      </c>
      <c r="D20" s="14">
        <f t="shared" si="0"/>
        <v>2.7981937222990507</v>
      </c>
      <c r="E20" s="14">
        <f t="shared" si="0"/>
        <v>2.6593743796797669</v>
      </c>
      <c r="F20" s="14">
        <f t="shared" si="0"/>
        <v>2.616206964761207</v>
      </c>
      <c r="G20" s="14">
        <f t="shared" si="0"/>
        <v>2.401511809033603</v>
      </c>
      <c r="H20" s="14">
        <f t="shared" si="0"/>
        <v>2.2662185609451755</v>
      </c>
      <c r="I20" s="14">
        <f t="shared" si="0"/>
        <v>2.1047817971070639</v>
      </c>
      <c r="J20" s="14">
        <f t="shared" si="0"/>
        <v>1.8704183747507901</v>
      </c>
      <c r="K20" s="14">
        <f t="shared" si="0"/>
        <v>1.7112702422239614</v>
      </c>
      <c r="L20" s="14">
        <f t="shared" si="0"/>
        <v>1.5903998533679937</v>
      </c>
      <c r="M20" s="14">
        <f t="shared" si="0"/>
        <v>1.5047779859665007</v>
      </c>
      <c r="N20" s="14">
        <f t="shared" si="0"/>
        <v>1.4589664397580961</v>
      </c>
      <c r="O20" s="14">
        <f t="shared" si="0"/>
        <v>1.3966747460828028</v>
      </c>
      <c r="P20" s="14">
        <f t="shared" si="0"/>
        <v>1.3188618943180388</v>
      </c>
      <c r="Q20" s="14">
        <f t="shared" si="0"/>
        <v>1.26436764866076</v>
      </c>
      <c r="R20" s="14">
        <f t="shared" si="0"/>
        <v>1.1938132835999999</v>
      </c>
      <c r="S20" s="14">
        <f t="shared" si="0"/>
        <v>1.12095144</v>
      </c>
      <c r="T20" s="14">
        <f>(T19*$A20)+T19</f>
        <v>1.0590999999999999</v>
      </c>
      <c r="U20" s="14">
        <v>1</v>
      </c>
      <c r="V20" s="14"/>
    </row>
    <row r="21" spans="1:22" x14ac:dyDescent="0.25">
      <c r="A21" s="11">
        <v>6.4100000000000004E-2</v>
      </c>
      <c r="B21" s="12">
        <v>2014</v>
      </c>
      <c r="C21" s="14">
        <f t="shared" si="0"/>
        <v>3.2622124789527089</v>
      </c>
      <c r="D21" s="14">
        <f t="shared" si="0"/>
        <v>2.97755793989842</v>
      </c>
      <c r="E21" s="14">
        <f t="shared" si="0"/>
        <v>2.8298402774172398</v>
      </c>
      <c r="F21" s="14">
        <f t="shared" si="0"/>
        <v>2.7839058312024005</v>
      </c>
      <c r="G21" s="14">
        <f t="shared" si="0"/>
        <v>2.5554487159926569</v>
      </c>
      <c r="H21" s="14">
        <f t="shared" si="0"/>
        <v>2.4114831707017612</v>
      </c>
      <c r="I21" s="14">
        <f t="shared" si="0"/>
        <v>2.2396983103016268</v>
      </c>
      <c r="J21" s="14">
        <f t="shared" si="0"/>
        <v>1.9903121925723157</v>
      </c>
      <c r="K21" s="14">
        <f t="shared" si="0"/>
        <v>1.8209626647505173</v>
      </c>
      <c r="L21" s="14">
        <f t="shared" si="0"/>
        <v>1.6923444839688822</v>
      </c>
      <c r="M21" s="14">
        <f t="shared" si="0"/>
        <v>1.6012342548669534</v>
      </c>
      <c r="N21" s="14">
        <f t="shared" si="0"/>
        <v>1.5524861885465902</v>
      </c>
      <c r="O21" s="14">
        <f t="shared" si="0"/>
        <v>1.4862015973067104</v>
      </c>
      <c r="P21" s="14">
        <f t="shared" si="0"/>
        <v>1.4034009417438251</v>
      </c>
      <c r="Q21" s="14">
        <f t="shared" si="0"/>
        <v>1.3454136149399147</v>
      </c>
      <c r="R21" s="14">
        <f t="shared" si="0"/>
        <v>1.2703367150787599</v>
      </c>
      <c r="S21" s="14">
        <f t="shared" si="0"/>
        <v>1.1928044273039999</v>
      </c>
      <c r="T21" s="14">
        <f t="shared" si="0"/>
        <v>1.12698831</v>
      </c>
      <c r="U21" s="14">
        <f>(U20*$A21)+U20</f>
        <v>1.0641</v>
      </c>
      <c r="V21" s="14">
        <v>1</v>
      </c>
    </row>
    <row r="22" spans="1:22" x14ac:dyDescent="0.25">
      <c r="D22" s="14"/>
      <c r="E22" s="14"/>
      <c r="F22" s="14"/>
      <c r="G22" s="14"/>
      <c r="H22" s="14"/>
      <c r="I22" s="14"/>
      <c r="J22" s="14"/>
      <c r="K22" s="14"/>
      <c r="L22" s="14"/>
      <c r="M22" s="14"/>
      <c r="N22" s="14"/>
      <c r="O22" s="14"/>
      <c r="P22" s="14"/>
      <c r="Q22" s="14"/>
      <c r="R22" s="14"/>
      <c r="S22" s="14"/>
      <c r="T22" s="14"/>
      <c r="U22" s="14"/>
    </row>
    <row r="23" spans="1:22" x14ac:dyDescent="0.25">
      <c r="A23" s="6"/>
      <c r="H23" s="14"/>
      <c r="I23" s="14"/>
      <c r="J23" s="14"/>
      <c r="K23" s="14"/>
      <c r="L23" s="14"/>
      <c r="M23" s="14"/>
      <c r="N23" s="14"/>
      <c r="O23" s="14"/>
      <c r="P23" s="14"/>
      <c r="Q23" s="14"/>
      <c r="R23" s="14"/>
      <c r="S23" s="14"/>
      <c r="T23" s="14"/>
      <c r="U23" s="14"/>
    </row>
    <row r="24" spans="1:22" x14ac:dyDescent="0.25">
      <c r="I24" s="14"/>
      <c r="J24" s="14"/>
      <c r="K24" s="14"/>
      <c r="L24" s="14"/>
      <c r="M24" s="14"/>
      <c r="N24" s="14"/>
      <c r="O24" s="14"/>
      <c r="P24" s="14"/>
      <c r="Q24" s="14"/>
      <c r="R24" s="14"/>
      <c r="S24" s="14"/>
      <c r="T24" s="14"/>
      <c r="U24" s="14"/>
    </row>
    <row r="25" spans="1:22" x14ac:dyDescent="0.25">
      <c r="J25" s="14"/>
      <c r="K25" s="14"/>
      <c r="L25" s="14"/>
      <c r="M25" s="14"/>
      <c r="N25" s="14"/>
      <c r="O25" s="14"/>
      <c r="P25" s="14"/>
      <c r="Q25" s="14"/>
      <c r="R25" s="14"/>
      <c r="S25" s="14"/>
      <c r="T25" s="14"/>
      <c r="U25" s="14"/>
    </row>
    <row r="26" spans="1:22" x14ac:dyDescent="0.25">
      <c r="K26" s="14"/>
      <c r="L26" s="14"/>
      <c r="M26" s="14"/>
      <c r="N26" s="14"/>
      <c r="O26" s="14"/>
      <c r="P26" s="14"/>
      <c r="Q26" s="14"/>
      <c r="R26" s="14"/>
      <c r="S26" s="14"/>
      <c r="T26" s="14"/>
      <c r="U26" s="14"/>
    </row>
    <row r="27" spans="1:22" x14ac:dyDescent="0.25">
      <c r="L27" s="14"/>
      <c r="M27" s="14"/>
      <c r="N27" s="14"/>
      <c r="O27" s="14"/>
      <c r="P27" s="14"/>
      <c r="Q27" s="14"/>
      <c r="R27" s="14"/>
      <c r="S27" s="14"/>
      <c r="T27" s="14"/>
      <c r="U27" s="14"/>
    </row>
    <row r="28" spans="1:22" x14ac:dyDescent="0.25">
      <c r="M28" s="14"/>
      <c r="N28" s="14"/>
      <c r="O28" s="14"/>
      <c r="P28" s="14"/>
      <c r="Q28" s="14"/>
      <c r="R28" s="14"/>
      <c r="S28" s="14"/>
      <c r="T28" s="14"/>
      <c r="U28" s="14"/>
    </row>
    <row r="29" spans="1:22" x14ac:dyDescent="0.25">
      <c r="N29" s="14"/>
      <c r="O29" s="14"/>
      <c r="P29" s="14"/>
      <c r="Q29" s="14"/>
      <c r="R29" s="14"/>
      <c r="S29" s="14"/>
      <c r="T29" s="14"/>
      <c r="U29" s="14"/>
    </row>
    <row r="30" spans="1:22" x14ac:dyDescent="0.25">
      <c r="O30" s="14"/>
      <c r="P30" s="14"/>
      <c r="Q30" s="14"/>
      <c r="R30" s="14"/>
      <c r="S30" s="14"/>
      <c r="T30" s="14"/>
      <c r="U30" s="14"/>
    </row>
    <row r="31" spans="1:22" x14ac:dyDescent="0.25">
      <c r="P31" s="14"/>
      <c r="Q31" s="14"/>
      <c r="R31" s="14"/>
      <c r="S31" s="14"/>
      <c r="T31" s="14"/>
      <c r="U31" s="14"/>
    </row>
    <row r="32" spans="1:22" x14ac:dyDescent="0.25">
      <c r="Q32" s="14"/>
      <c r="R32" s="14"/>
      <c r="S32" s="14"/>
      <c r="T32" s="14"/>
      <c r="U32" s="14"/>
    </row>
    <row r="33" spans="18:21" x14ac:dyDescent="0.25">
      <c r="R33" s="14"/>
      <c r="S33" s="14"/>
      <c r="T33" s="14"/>
      <c r="U33" s="14"/>
    </row>
    <row r="34" spans="18:21" x14ac:dyDescent="0.25">
      <c r="S34" s="14"/>
      <c r="T34" s="14"/>
      <c r="U34" s="14"/>
    </row>
    <row r="35" spans="18:21" x14ac:dyDescent="0.25">
      <c r="T35" s="14"/>
      <c r="U35" s="14"/>
    </row>
    <row r="36" spans="18:21" x14ac:dyDescent="0.25">
      <c r="U36" s="14"/>
    </row>
  </sheetData>
  <pageMargins left="0.511811024" right="0.511811024" top="0.78740157499999996" bottom="0.78740157499999996" header="0.31496062000000002" footer="0.3149606200000000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workbookViewId="0">
      <selection activeCell="D22" sqref="D22"/>
    </sheetView>
  </sheetViews>
  <sheetFormatPr defaultRowHeight="15" x14ac:dyDescent="0.25"/>
  <cols>
    <col min="1" max="2" width="23.5703125" style="9" customWidth="1"/>
    <col min="3" max="5" width="9.140625" style="9"/>
  </cols>
  <sheetData>
    <row r="1" spans="1:8" s="8" customFormat="1" ht="15.75" thickBot="1" x14ac:dyDescent="0.3">
      <c r="A1" s="9"/>
      <c r="B1" s="9"/>
      <c r="C1" s="9"/>
      <c r="D1" s="9"/>
      <c r="E1" s="9"/>
    </row>
    <row r="2" spans="1:8" x14ac:dyDescent="0.25">
      <c r="A2" s="49" t="s">
        <v>7</v>
      </c>
      <c r="B2" s="50" t="s">
        <v>98</v>
      </c>
      <c r="C2" s="63" t="s">
        <v>17</v>
      </c>
      <c r="D2" s="17">
        <f ca="1">E2-(COUNT(INDIRECT("Dados!"&amp;C2&amp;"3:"&amp;C2&amp;"100"))-1)</f>
        <v>1991</v>
      </c>
      <c r="E2" s="18">
        <f ca="1">INDEX(Dados!$A$2:$Z$26,(98 - (COUNTIF(INDIRECT("Dados!"&amp;Parametros!C2&amp;"3:"&amp;Parametros!C2&amp;"100"),""))+1),1)</f>
        <v>2014</v>
      </c>
      <c r="G2" s="15"/>
    </row>
    <row r="3" spans="1:8" x14ac:dyDescent="0.25">
      <c r="A3" s="52" t="s">
        <v>7</v>
      </c>
      <c r="B3" s="7" t="s">
        <v>99</v>
      </c>
      <c r="C3" s="45" t="s">
        <v>19</v>
      </c>
      <c r="D3" s="22">
        <f t="shared" ref="D3:D14" ca="1" si="0">E3-(COUNT(INDIRECT("Dados!"&amp;C3&amp;"3:"&amp;C3&amp;"100"))-1)</f>
        <v>1991</v>
      </c>
      <c r="E3" s="21">
        <f ca="1">INDEX(Dados!$A$2:$Z$26,(98 - (COUNTIF(INDIRECT("Dados!"&amp;Parametros!C3&amp;"3:"&amp;Parametros!C3&amp;"100"),""))+1),1)</f>
        <v>2014</v>
      </c>
    </row>
    <row r="4" spans="1:8" x14ac:dyDescent="0.25">
      <c r="A4" s="52" t="s">
        <v>7</v>
      </c>
      <c r="B4" s="7" t="s">
        <v>9</v>
      </c>
      <c r="C4" s="45" t="s">
        <v>18</v>
      </c>
      <c r="D4" s="22">
        <f t="shared" ca="1" si="0"/>
        <v>1994</v>
      </c>
      <c r="E4" s="21">
        <f ca="1">INDEX(Dados!$A$2:$Z$26,(98 - (COUNTIF(INDIRECT("Dados!"&amp;Parametros!C4&amp;"3:"&amp;Parametros!C4&amp;"100"),""))+1),1)</f>
        <v>2014</v>
      </c>
    </row>
    <row r="5" spans="1:8" x14ac:dyDescent="0.25">
      <c r="A5" s="52" t="s">
        <v>7</v>
      </c>
      <c r="B5" s="7" t="s">
        <v>10</v>
      </c>
      <c r="C5" s="45" t="s">
        <v>20</v>
      </c>
      <c r="D5" s="22">
        <f t="shared" ca="1" si="0"/>
        <v>1991</v>
      </c>
      <c r="E5" s="21">
        <f ca="1">INDEX(Dados!$A$2:$Z$26,(98 - (COUNTIF(INDIRECT("Dados!"&amp;Parametros!C5&amp;"3:"&amp;Parametros!C5&amp;"100"),""))+1),1)</f>
        <v>2014</v>
      </c>
    </row>
    <row r="6" spans="1:8" x14ac:dyDescent="0.25">
      <c r="A6" s="53" t="s">
        <v>7</v>
      </c>
      <c r="B6" s="7" t="s">
        <v>16</v>
      </c>
      <c r="C6" s="45" t="s">
        <v>21</v>
      </c>
      <c r="D6" s="22">
        <f t="shared" ca="1" si="0"/>
        <v>2002</v>
      </c>
      <c r="E6" s="21">
        <f ca="1">INDEX(Dados!$A$2:$Z$26,(98 - (COUNTIF(INDIRECT("Dados!"&amp;Parametros!C6&amp;"3:"&amp;Parametros!C6&amp;"100"),""))+1),1)</f>
        <v>2014</v>
      </c>
    </row>
    <row r="7" spans="1:8" x14ac:dyDescent="0.25">
      <c r="A7" s="53" t="s">
        <v>8</v>
      </c>
      <c r="B7" s="7" t="s">
        <v>11</v>
      </c>
      <c r="C7" s="45" t="s">
        <v>22</v>
      </c>
      <c r="D7" s="22">
        <f t="shared" ca="1" si="0"/>
        <v>1991</v>
      </c>
      <c r="E7" s="21">
        <f ca="1">INDEX(Dados!$A$2:$Z$26,(98 - (COUNTIF(INDIRECT("Dados!"&amp;Parametros!C7&amp;"3:"&amp;Parametros!C7&amp;"100"),""))+1),1)</f>
        <v>2014</v>
      </c>
      <c r="H7" s="15"/>
    </row>
    <row r="8" spans="1:8" x14ac:dyDescent="0.25">
      <c r="A8" s="53" t="s">
        <v>8</v>
      </c>
      <c r="B8" s="7" t="s">
        <v>1</v>
      </c>
      <c r="C8" s="45" t="s">
        <v>24</v>
      </c>
      <c r="D8" s="22">
        <f t="shared" ca="1" si="0"/>
        <v>1991</v>
      </c>
      <c r="E8" s="21">
        <f ca="1">INDEX(Dados!$A$2:$Z$26,(98 - (COUNTIF(INDIRECT("Dados!"&amp;Parametros!C8&amp;"3:"&amp;Parametros!C8&amp;"100"),""))+1),1)</f>
        <v>2014</v>
      </c>
    </row>
    <row r="9" spans="1:8" x14ac:dyDescent="0.25">
      <c r="A9" s="53" t="s">
        <v>8</v>
      </c>
      <c r="B9" s="7" t="s">
        <v>2</v>
      </c>
      <c r="C9" s="45" t="s">
        <v>23</v>
      </c>
      <c r="D9" s="22">
        <f t="shared" ca="1" si="0"/>
        <v>1991</v>
      </c>
      <c r="E9" s="21">
        <f ca="1">INDEX(Dados!$A$2:$Z$26,(98 - (COUNTIF(INDIRECT("Dados!"&amp;Parametros!C9&amp;"3:"&amp;Parametros!C9&amp;"100"),""))+1),1)</f>
        <v>2014</v>
      </c>
    </row>
    <row r="10" spans="1:8" x14ac:dyDescent="0.25">
      <c r="A10" s="53" t="s">
        <v>8</v>
      </c>
      <c r="B10" s="2" t="s">
        <v>3</v>
      </c>
      <c r="C10" s="45" t="s">
        <v>25</v>
      </c>
      <c r="D10" s="22">
        <f t="shared" ca="1" si="0"/>
        <v>1991</v>
      </c>
      <c r="E10" s="21">
        <f ca="1">INDEX(Dados!$A$2:$Z$26,(98 - (COUNTIF(INDIRECT("Dados!"&amp;Parametros!C10&amp;"3:"&amp;Parametros!C10&amp;"100"),""))+1),1)</f>
        <v>2014</v>
      </c>
    </row>
    <row r="11" spans="1:8" x14ac:dyDescent="0.25">
      <c r="A11" s="53" t="s">
        <v>8</v>
      </c>
      <c r="B11" s="7" t="s">
        <v>4</v>
      </c>
      <c r="C11" s="45" t="s">
        <v>26</v>
      </c>
      <c r="D11" s="22">
        <f t="shared" ca="1" si="0"/>
        <v>1991</v>
      </c>
      <c r="E11" s="21">
        <f ca="1">INDEX(Dados!$A$2:$Z$26,(98 - (COUNTIF(INDIRECT("Dados!"&amp;Parametros!C11&amp;"3:"&amp;Parametros!C11&amp;"100"),""))+1),1)</f>
        <v>2014</v>
      </c>
    </row>
    <row r="12" spans="1:8" x14ac:dyDescent="0.25">
      <c r="A12" s="53" t="s">
        <v>8</v>
      </c>
      <c r="B12" s="7" t="s">
        <v>5</v>
      </c>
      <c r="C12" s="45" t="s">
        <v>27</v>
      </c>
      <c r="D12" s="22">
        <f t="shared" ca="1" si="0"/>
        <v>1991</v>
      </c>
      <c r="E12" s="21">
        <f ca="1">INDEX(Dados!$A$2:$Z$26,(98 - (COUNTIF(INDIRECT("Dados!"&amp;Parametros!C12&amp;"3:"&amp;Parametros!C12&amp;"100"),""))+1),1)</f>
        <v>2014</v>
      </c>
    </row>
    <row r="13" spans="1:8" x14ac:dyDescent="0.25">
      <c r="A13" s="53" t="s">
        <v>13</v>
      </c>
      <c r="B13" s="5" t="s">
        <v>15</v>
      </c>
      <c r="C13" s="45" t="s">
        <v>28</v>
      </c>
      <c r="D13" s="22">
        <f t="shared" ca="1" si="0"/>
        <v>1991</v>
      </c>
      <c r="E13" s="21">
        <f ca="1">INDEX(Dados!$A$2:$Z$26,(98 - (COUNTIF(INDIRECT("Dados!"&amp;Parametros!C13&amp;"3:"&amp;Parametros!C13&amp;"100"),""))+1),1)</f>
        <v>2014</v>
      </c>
    </row>
    <row r="14" spans="1:8" x14ac:dyDescent="0.25">
      <c r="A14" s="53" t="s">
        <v>13</v>
      </c>
      <c r="B14" s="5" t="s">
        <v>14</v>
      </c>
      <c r="C14" s="45" t="s">
        <v>29</v>
      </c>
      <c r="D14" s="22">
        <f t="shared" ca="1" si="0"/>
        <v>2002</v>
      </c>
      <c r="E14" s="21">
        <f ca="1">INDEX(Dados!$A$2:$Z$26,(98 - (COUNTIF(INDIRECT("Dados!"&amp;Parametros!C14&amp;"3:"&amp;Parametros!C14&amp;"100"),""))+1),1)</f>
        <v>2014</v>
      </c>
    </row>
    <row r="15" spans="1:8" x14ac:dyDescent="0.25">
      <c r="A15" s="46" t="s">
        <v>13</v>
      </c>
      <c r="B15" s="45" t="s">
        <v>38</v>
      </c>
      <c r="C15" s="45" t="s">
        <v>39</v>
      </c>
      <c r="D15" s="22">
        <f t="shared" ref="D15" ca="1" si="1">E15-(COUNT(INDIRECT("Dados!"&amp;C15&amp;"3:"&amp;C15&amp;"100"))-1)</f>
        <v>1991</v>
      </c>
      <c r="E15" s="21">
        <f ca="1">INDEX(Dados!$A$2:$Z$26,(98 - (COUNTIF(INDIRECT("Dados!"&amp;Parametros!C15&amp;"3:"&amp;Parametros!C15&amp;"100"),""))+1),1)</f>
        <v>2014</v>
      </c>
    </row>
    <row r="16" spans="1:8" x14ac:dyDescent="0.25">
      <c r="A16" s="46" t="s">
        <v>13</v>
      </c>
      <c r="B16" s="45" t="s">
        <v>47</v>
      </c>
      <c r="C16" s="45" t="s">
        <v>61</v>
      </c>
      <c r="D16" s="22">
        <f t="shared" ref="D16:D18" ca="1" si="2">E16-(COUNT(INDIRECT("Dados!"&amp;C16&amp;"3:"&amp;C16&amp;"100"))-1)</f>
        <v>2002</v>
      </c>
      <c r="E16" s="21">
        <f ca="1">INDEX(Dados!$A$2:$Z$26,(98 - (COUNTIF(INDIRECT("Dados!"&amp;Parametros!C16&amp;"3:"&amp;Parametros!C16&amp;"100"),""))+1),1)</f>
        <v>2014</v>
      </c>
    </row>
    <row r="17" spans="1:9" x14ac:dyDescent="0.25">
      <c r="A17" s="46" t="s">
        <v>13</v>
      </c>
      <c r="B17" s="45" t="s">
        <v>48</v>
      </c>
      <c r="C17" s="45" t="s">
        <v>62</v>
      </c>
      <c r="D17" s="22">
        <f t="shared" ca="1" si="2"/>
        <v>2002</v>
      </c>
      <c r="E17" s="21">
        <f ca="1">INDEX(Dados!$A$2:$Z$26,(98 - (COUNTIF(INDIRECT("Dados!"&amp;Parametros!C17&amp;"3:"&amp;Parametros!C17&amp;"100"),""))+1),1)</f>
        <v>2014</v>
      </c>
    </row>
    <row r="18" spans="1:9" x14ac:dyDescent="0.25">
      <c r="A18" s="46" t="s">
        <v>13</v>
      </c>
      <c r="B18" s="45" t="s">
        <v>53</v>
      </c>
      <c r="C18" s="45" t="s">
        <v>63</v>
      </c>
      <c r="D18" s="22">
        <f t="shared" ca="1" si="2"/>
        <v>1991</v>
      </c>
      <c r="E18" s="21">
        <f ca="1">INDEX(Dados!$A$2:$Z$26,(98 - (COUNTIF(INDIRECT("Dados!"&amp;Parametros!C18&amp;"3:"&amp;Parametros!C18&amp;"100"),""))+1),1)</f>
        <v>2014</v>
      </c>
    </row>
    <row r="19" spans="1:9" x14ac:dyDescent="0.25">
      <c r="A19" s="46" t="s">
        <v>13</v>
      </c>
      <c r="B19" s="45" t="s">
        <v>60</v>
      </c>
      <c r="C19" s="45" t="s">
        <v>64</v>
      </c>
      <c r="D19" s="31">
        <f ca="1">E19-(COUNTIF(INDIRECT("Dados!"&amp;C19&amp;"3:"&amp;C19&amp;"100"),"&lt;&gt;-")-1-COUNTIF(INDIRECT("Dados!"&amp;C19&amp;"3:"&amp;C19&amp;"100"),""))</f>
        <v>1996</v>
      </c>
      <c r="E19" s="21">
        <f ca="1">INDEX(Dados!$A$2:$Z$26,(98 - (COUNTIF(INDIRECT("Dados!"&amp;Parametros!C19&amp;"3:"&amp;Parametros!C19&amp;"100"),""))+1),1)</f>
        <v>2014</v>
      </c>
    </row>
    <row r="20" spans="1:9" x14ac:dyDescent="0.25">
      <c r="A20" s="46" t="s">
        <v>13</v>
      </c>
      <c r="B20" s="45" t="s">
        <v>74</v>
      </c>
      <c r="C20" s="45" t="s">
        <v>81</v>
      </c>
      <c r="D20" s="31">
        <f ca="1">E20-(COUNTIF(INDIRECT("Dados!"&amp;C20&amp;"3:"&amp;C20&amp;"100"),"&lt;&gt;-")-1-COUNTIF(INDIRECT("Dados!"&amp;C20&amp;"3:"&amp;C20&amp;"100"),""))</f>
        <v>1992</v>
      </c>
      <c r="E20" s="21">
        <f ca="1">INDEX(Dados!$A$2:$Z$26,(98 - (COUNTIF(INDIRECT("Dados!"&amp;Parametros!C20&amp;"3:"&amp;Parametros!C20&amp;"100"),""))+1),1)</f>
        <v>2014</v>
      </c>
      <c r="I20" s="9"/>
    </row>
    <row r="21" spans="1:9" x14ac:dyDescent="0.25">
      <c r="A21" s="46" t="s">
        <v>13</v>
      </c>
      <c r="B21" s="45" t="s">
        <v>114</v>
      </c>
      <c r="C21" s="45" t="s">
        <v>186</v>
      </c>
      <c r="D21" s="84">
        <f t="shared" ref="D21" ca="1" si="3">E21-(COUNT(INDIRECT("Dados!"&amp;C21&amp;"3:"&amp;C21&amp;"100"))-1)</f>
        <v>1991</v>
      </c>
      <c r="E21" s="21">
        <f ca="1">INDEX(Dados!$A$2:$Z$26,(98 - (COUNTIF(INDIRECT("Dados!"&amp;Parametros!C21&amp;"3:"&amp;Parametros!C21&amp;"100"),""))+1),1)</f>
        <v>2014</v>
      </c>
      <c r="I21" s="9"/>
    </row>
    <row r="22" spans="1:9" x14ac:dyDescent="0.25">
      <c r="A22" s="46" t="s">
        <v>13</v>
      </c>
      <c r="B22" s="45" t="s">
        <v>65</v>
      </c>
      <c r="C22" s="45" t="s">
        <v>187</v>
      </c>
      <c r="D22" s="84">
        <f t="shared" ref="D22:D23" ca="1" si="4">E22-(COUNT(INDIRECT("Dados!"&amp;C22&amp;"3:"&amp;C22&amp;"100"))-1)</f>
        <v>1996</v>
      </c>
      <c r="E22" s="21">
        <f ca="1">INDEX(Dados!$A$2:$Z$26,(98 - (COUNTIF(INDIRECT("Dados!"&amp;Parametros!C22&amp;"3:"&amp;Parametros!C22&amp;"100"),""))+1),1)</f>
        <v>2014</v>
      </c>
    </row>
    <row r="23" spans="1:9" x14ac:dyDescent="0.25">
      <c r="A23" s="46" t="s">
        <v>13</v>
      </c>
      <c r="B23" s="45" t="s">
        <v>111</v>
      </c>
      <c r="C23" s="45" t="s">
        <v>180</v>
      </c>
      <c r="D23" s="84">
        <f t="shared" ca="1" si="4"/>
        <v>1994</v>
      </c>
      <c r="E23" s="21">
        <f ca="1">INDEX(Dados!$A$2:$Z$26,(98 - (COUNTIF(INDIRECT("Dados!"&amp;Parametros!C23&amp;"3:"&amp;Parametros!C23&amp;"100"),""))+1),1)</f>
        <v>2014</v>
      </c>
    </row>
    <row r="24" spans="1:9" x14ac:dyDescent="0.25">
      <c r="A24" s="46"/>
      <c r="B24" s="45"/>
      <c r="C24" s="45"/>
      <c r="D24" s="45"/>
      <c r="E24" s="64"/>
    </row>
    <row r="25" spans="1:9" x14ac:dyDescent="0.25">
      <c r="A25" s="46"/>
      <c r="B25" s="45"/>
      <c r="C25" s="45"/>
      <c r="D25" s="45"/>
      <c r="E25" s="64"/>
    </row>
    <row r="26" spans="1:9" x14ac:dyDescent="0.25">
      <c r="A26" s="46"/>
      <c r="B26" s="45"/>
      <c r="C26" s="45"/>
      <c r="D26" s="45"/>
      <c r="E26" s="64"/>
    </row>
    <row r="27" spans="1:9" x14ac:dyDescent="0.25">
      <c r="A27" s="46"/>
      <c r="B27" s="45"/>
      <c r="C27" s="45"/>
      <c r="D27" s="45"/>
      <c r="E27" s="64"/>
    </row>
    <row r="28" spans="1:9" x14ac:dyDescent="0.25">
      <c r="A28" s="46"/>
      <c r="B28" s="45"/>
      <c r="C28" s="45"/>
      <c r="D28" s="45"/>
      <c r="E28" s="64"/>
    </row>
    <row r="29" spans="1:9" x14ac:dyDescent="0.25">
      <c r="A29" s="46"/>
      <c r="B29" s="45"/>
      <c r="C29" s="45"/>
      <c r="D29" s="45"/>
      <c r="E29" s="64"/>
    </row>
    <row r="30" spans="1:9" x14ac:dyDescent="0.25">
      <c r="A30" s="46"/>
      <c r="B30" s="45"/>
      <c r="C30" s="45"/>
      <c r="D30" s="45"/>
      <c r="E30" s="64"/>
    </row>
    <row r="31" spans="1:9" x14ac:dyDescent="0.25">
      <c r="A31" s="46"/>
      <c r="B31" s="45"/>
      <c r="C31" s="45"/>
      <c r="D31" s="45"/>
      <c r="E31" s="64"/>
    </row>
    <row r="32" spans="1:9" x14ac:dyDescent="0.25">
      <c r="A32" s="46"/>
      <c r="B32" s="45"/>
      <c r="C32" s="45"/>
      <c r="D32" s="45"/>
      <c r="E32" s="64"/>
    </row>
    <row r="33" spans="1:5" x14ac:dyDescent="0.25">
      <c r="A33" s="46"/>
      <c r="B33" s="45"/>
      <c r="C33" s="45"/>
      <c r="D33" s="45"/>
      <c r="E33" s="64"/>
    </row>
    <row r="34" spans="1:5" x14ac:dyDescent="0.25">
      <c r="A34" s="46"/>
      <c r="B34" s="45"/>
      <c r="C34" s="45"/>
      <c r="D34" s="45"/>
      <c r="E34" s="64"/>
    </row>
    <row r="35" spans="1:5" x14ac:dyDescent="0.25">
      <c r="A35" s="46"/>
      <c r="B35" s="45"/>
      <c r="C35" s="45"/>
      <c r="D35" s="45"/>
      <c r="E35" s="64"/>
    </row>
    <row r="36" spans="1:5" x14ac:dyDescent="0.25">
      <c r="A36" s="46"/>
      <c r="B36" s="45"/>
      <c r="C36" s="45"/>
      <c r="D36" s="45"/>
      <c r="E36" s="64"/>
    </row>
    <row r="37" spans="1:5" x14ac:dyDescent="0.25">
      <c r="A37" s="46"/>
      <c r="B37" s="45"/>
      <c r="C37" s="45"/>
      <c r="D37" s="45"/>
      <c r="E37" s="64"/>
    </row>
    <row r="38" spans="1:5" x14ac:dyDescent="0.25">
      <c r="A38" s="46"/>
      <c r="B38" s="45"/>
      <c r="C38" s="45"/>
      <c r="D38" s="45"/>
      <c r="E38" s="64"/>
    </row>
    <row r="39" spans="1:5" x14ac:dyDescent="0.25">
      <c r="A39" s="46"/>
      <c r="B39" s="45"/>
      <c r="C39" s="45"/>
      <c r="D39" s="45"/>
      <c r="E39" s="64"/>
    </row>
    <row r="40" spans="1:5" ht="15.75" thickBot="1" x14ac:dyDescent="0.3">
      <c r="A40" s="47"/>
      <c r="B40" s="48"/>
      <c r="C40" s="48"/>
      <c r="D40" s="48"/>
      <c r="E40" s="61"/>
    </row>
  </sheetData>
  <pageMargins left="0.511811024" right="0.511811024" top="0.78740157499999996" bottom="0.78740157499999996" header="0.31496062000000002" footer="0.3149606200000000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28"/>
  <sheetViews>
    <sheetView workbookViewId="0">
      <selection sqref="A1:W1"/>
    </sheetView>
  </sheetViews>
  <sheetFormatPr defaultColWidth="9" defaultRowHeight="15" x14ac:dyDescent="0.25"/>
  <cols>
    <col min="1" max="11" width="9" style="155"/>
    <col min="12" max="12" width="9" style="168"/>
    <col min="13" max="16384" width="9" style="155"/>
  </cols>
  <sheetData>
    <row r="1" spans="1:23" s="168" customFormat="1" ht="21.75" customHeight="1" x14ac:dyDescent="0.25">
      <c r="A1" s="195" t="s">
        <v>210</v>
      </c>
      <c r="B1" s="195"/>
      <c r="C1" s="195"/>
      <c r="D1" s="195"/>
      <c r="E1" s="195"/>
      <c r="F1" s="195"/>
      <c r="G1" s="195"/>
      <c r="H1" s="195"/>
      <c r="I1" s="195"/>
      <c r="J1" s="195"/>
      <c r="K1" s="195"/>
      <c r="L1" s="195"/>
      <c r="M1" s="195"/>
      <c r="N1" s="195"/>
      <c r="O1" s="195"/>
      <c r="P1" s="195"/>
      <c r="Q1" s="195"/>
      <c r="R1" s="195"/>
      <c r="S1" s="195"/>
      <c r="T1" s="195"/>
      <c r="U1" s="195"/>
      <c r="V1" s="195"/>
      <c r="W1" s="195"/>
    </row>
    <row r="2" spans="1:23" s="168" customFormat="1" x14ac:dyDescent="0.25"/>
    <row r="3" spans="1:23" s="168" customFormat="1" ht="15.75" thickBot="1" x14ac:dyDescent="0.3">
      <c r="A3" s="201" t="s">
        <v>206</v>
      </c>
      <c r="B3" s="201"/>
      <c r="C3" s="201"/>
      <c r="D3" s="201"/>
      <c r="E3" s="201"/>
      <c r="F3" s="201"/>
      <c r="G3" s="201"/>
      <c r="H3" s="201"/>
      <c r="I3" s="201"/>
      <c r="J3" s="201"/>
      <c r="K3" s="201"/>
      <c r="M3" s="201" t="s">
        <v>207</v>
      </c>
      <c r="N3" s="201"/>
      <c r="O3" s="201"/>
      <c r="P3" s="201"/>
      <c r="Q3" s="201"/>
      <c r="R3" s="201"/>
      <c r="S3" s="201"/>
      <c r="T3" s="201"/>
      <c r="U3" s="201"/>
      <c r="V3" s="201"/>
      <c r="W3" s="201"/>
    </row>
    <row r="4" spans="1:23" s="168" customFormat="1" ht="18.75" customHeight="1" thickBot="1" x14ac:dyDescent="0.3">
      <c r="A4" s="197" t="s">
        <v>91</v>
      </c>
      <c r="B4" s="197" t="s">
        <v>92</v>
      </c>
      <c r="C4" s="202" t="s">
        <v>90</v>
      </c>
      <c r="D4" s="203"/>
      <c r="E4" s="204"/>
      <c r="F4" s="202" t="s">
        <v>212</v>
      </c>
      <c r="G4" s="203"/>
      <c r="H4" s="204"/>
      <c r="I4" s="197" t="s">
        <v>205</v>
      </c>
      <c r="J4" s="197" t="s">
        <v>96</v>
      </c>
      <c r="K4" s="199" t="s">
        <v>97</v>
      </c>
      <c r="L4" s="169"/>
      <c r="M4" s="197" t="s">
        <v>91</v>
      </c>
      <c r="N4" s="197" t="s">
        <v>92</v>
      </c>
      <c r="O4" s="202" t="s">
        <v>90</v>
      </c>
      <c r="P4" s="203"/>
      <c r="Q4" s="204"/>
      <c r="R4" s="202" t="s">
        <v>212</v>
      </c>
      <c r="S4" s="203"/>
      <c r="T4" s="204"/>
      <c r="U4" s="197" t="s">
        <v>205</v>
      </c>
      <c r="V4" s="197" t="s">
        <v>96</v>
      </c>
      <c r="W4" s="199" t="s">
        <v>97</v>
      </c>
    </row>
    <row r="5" spans="1:23" s="168" customFormat="1" ht="32.25" customHeight="1" thickBot="1" x14ac:dyDescent="0.3">
      <c r="A5" s="198"/>
      <c r="B5" s="198"/>
      <c r="C5" s="170" t="s">
        <v>93</v>
      </c>
      <c r="D5" s="170" t="s">
        <v>94</v>
      </c>
      <c r="E5" s="170" t="s">
        <v>95</v>
      </c>
      <c r="F5" s="170" t="s">
        <v>94</v>
      </c>
      <c r="G5" s="170" t="s">
        <v>93</v>
      </c>
      <c r="H5" s="170" t="s">
        <v>95</v>
      </c>
      <c r="I5" s="198"/>
      <c r="J5" s="198"/>
      <c r="K5" s="200"/>
      <c r="L5" s="169"/>
      <c r="M5" s="198"/>
      <c r="N5" s="198"/>
      <c r="O5" s="170" t="s">
        <v>93</v>
      </c>
      <c r="P5" s="170" t="s">
        <v>94</v>
      </c>
      <c r="Q5" s="170" t="s">
        <v>95</v>
      </c>
      <c r="R5" s="170" t="s">
        <v>94</v>
      </c>
      <c r="S5" s="170" t="s">
        <v>93</v>
      </c>
      <c r="T5" s="170" t="s">
        <v>95</v>
      </c>
      <c r="U5" s="198"/>
      <c r="V5" s="198"/>
      <c r="W5" s="200"/>
    </row>
    <row r="6" spans="1:23" ht="15.75" thickBot="1" x14ac:dyDescent="0.3">
      <c r="A6" s="156">
        <v>1991</v>
      </c>
      <c r="B6" s="157">
        <v>34</v>
      </c>
      <c r="C6" s="158">
        <v>9056</v>
      </c>
      <c r="D6" s="158">
        <v>9438</v>
      </c>
      <c r="E6" s="158">
        <v>18494</v>
      </c>
      <c r="F6" s="158">
        <v>1477</v>
      </c>
      <c r="G6" s="158">
        <v>1346</v>
      </c>
      <c r="H6" s="158">
        <v>2823</v>
      </c>
      <c r="I6" s="158">
        <v>3146</v>
      </c>
      <c r="J6" s="158">
        <v>62556</v>
      </c>
      <c r="K6" s="159">
        <v>3177</v>
      </c>
      <c r="L6" s="171"/>
      <c r="M6" s="157">
        <v>1991</v>
      </c>
      <c r="N6" s="157">
        <v>46</v>
      </c>
      <c r="O6" s="158">
        <v>12715</v>
      </c>
      <c r="P6" s="158">
        <v>15672</v>
      </c>
      <c r="Q6" s="158">
        <v>28387</v>
      </c>
      <c r="R6" s="158">
        <v>2296</v>
      </c>
      <c r="S6" s="158">
        <v>1849</v>
      </c>
      <c r="T6" s="158">
        <v>4145</v>
      </c>
      <c r="U6" s="158">
        <v>4640</v>
      </c>
      <c r="V6" s="158">
        <v>107595</v>
      </c>
      <c r="W6" s="158">
        <v>4490</v>
      </c>
    </row>
    <row r="7" spans="1:23" ht="15.75" thickBot="1" x14ac:dyDescent="0.3">
      <c r="A7" s="160">
        <v>1992</v>
      </c>
      <c r="B7" s="161">
        <v>32</v>
      </c>
      <c r="C7" s="162">
        <v>8681</v>
      </c>
      <c r="D7" s="162">
        <v>8726</v>
      </c>
      <c r="E7" s="162">
        <v>17407</v>
      </c>
      <c r="F7" s="162">
        <v>1425</v>
      </c>
      <c r="G7" s="162">
        <v>1276</v>
      </c>
      <c r="H7" s="162">
        <v>2701</v>
      </c>
      <c r="I7" s="162">
        <v>2988</v>
      </c>
      <c r="J7" s="162">
        <v>46470</v>
      </c>
      <c r="K7" s="163">
        <v>3024</v>
      </c>
      <c r="L7" s="171"/>
      <c r="M7" s="161">
        <v>1992</v>
      </c>
      <c r="N7" s="161">
        <v>48</v>
      </c>
      <c r="O7" s="162">
        <v>13756</v>
      </c>
      <c r="P7" s="162">
        <v>16590</v>
      </c>
      <c r="Q7" s="162">
        <v>30346</v>
      </c>
      <c r="R7" s="162">
        <v>2527</v>
      </c>
      <c r="S7" s="162">
        <v>2087</v>
      </c>
      <c r="T7" s="162">
        <v>4614</v>
      </c>
      <c r="U7" s="162">
        <v>4876</v>
      </c>
      <c r="V7" s="162">
        <v>127658</v>
      </c>
      <c r="W7" s="162">
        <v>4851</v>
      </c>
    </row>
    <row r="8" spans="1:23" ht="15.75" thickBot="1" x14ac:dyDescent="0.3">
      <c r="A8" s="156">
        <v>1993</v>
      </c>
      <c r="B8" s="157">
        <v>32</v>
      </c>
      <c r="C8" s="158">
        <v>8673</v>
      </c>
      <c r="D8" s="158">
        <v>8771</v>
      </c>
      <c r="E8" s="158">
        <v>17444</v>
      </c>
      <c r="F8" s="158">
        <v>1319</v>
      </c>
      <c r="G8" s="158">
        <v>1300</v>
      </c>
      <c r="H8" s="158">
        <v>2619</v>
      </c>
      <c r="I8" s="158">
        <v>2978</v>
      </c>
      <c r="J8" s="158">
        <v>68990</v>
      </c>
      <c r="K8" s="159">
        <v>3072</v>
      </c>
      <c r="L8" s="171"/>
      <c r="M8" s="157">
        <v>1993</v>
      </c>
      <c r="N8" s="157">
        <v>48</v>
      </c>
      <c r="O8" s="158">
        <v>14131</v>
      </c>
      <c r="P8" s="158">
        <v>15811</v>
      </c>
      <c r="Q8" s="158">
        <v>29942</v>
      </c>
      <c r="R8" s="158">
        <v>2411</v>
      </c>
      <c r="S8" s="158">
        <v>2044</v>
      </c>
      <c r="T8" s="158">
        <v>4455</v>
      </c>
      <c r="U8" s="158">
        <v>4822</v>
      </c>
      <c r="V8" s="158">
        <v>129667</v>
      </c>
      <c r="W8" s="158">
        <v>4838</v>
      </c>
    </row>
    <row r="9" spans="1:23" ht="15.75" thickBot="1" x14ac:dyDescent="0.3">
      <c r="A9" s="160">
        <v>1994</v>
      </c>
      <c r="B9" s="161">
        <v>33</v>
      </c>
      <c r="C9" s="162">
        <v>8715</v>
      </c>
      <c r="D9" s="162">
        <v>8934</v>
      </c>
      <c r="E9" s="162">
        <v>17649</v>
      </c>
      <c r="F9" s="162">
        <v>1389</v>
      </c>
      <c r="G9" s="162">
        <v>1332</v>
      </c>
      <c r="H9" s="162">
        <v>2721</v>
      </c>
      <c r="I9" s="162">
        <v>3108</v>
      </c>
      <c r="J9" s="162">
        <v>61807</v>
      </c>
      <c r="K9" s="163">
        <v>3235</v>
      </c>
      <c r="L9" s="171"/>
      <c r="M9" s="161">
        <v>1994</v>
      </c>
      <c r="N9" s="161">
        <v>49</v>
      </c>
      <c r="O9" s="162">
        <v>13893</v>
      </c>
      <c r="P9" s="162">
        <v>16377</v>
      </c>
      <c r="Q9" s="162">
        <v>30270</v>
      </c>
      <c r="R9" s="162">
        <v>2415</v>
      </c>
      <c r="S9" s="162">
        <v>2092</v>
      </c>
      <c r="T9" s="162">
        <v>4507</v>
      </c>
      <c r="U9" s="162">
        <v>4871</v>
      </c>
      <c r="V9" s="162">
        <v>139411</v>
      </c>
      <c r="W9" s="162">
        <v>4846</v>
      </c>
    </row>
    <row r="10" spans="1:23" ht="15.75" thickBot="1" x14ac:dyDescent="0.3">
      <c r="A10" s="156">
        <v>1995</v>
      </c>
      <c r="B10" s="157">
        <v>33</v>
      </c>
      <c r="C10" s="158">
        <v>9293</v>
      </c>
      <c r="D10" s="158">
        <v>9097</v>
      </c>
      <c r="E10" s="158">
        <v>18390</v>
      </c>
      <c r="F10" s="158">
        <v>1468</v>
      </c>
      <c r="G10" s="158">
        <v>1484</v>
      </c>
      <c r="H10" s="158">
        <v>2952</v>
      </c>
      <c r="I10" s="158">
        <v>3398</v>
      </c>
      <c r="J10" s="158">
        <v>75874</v>
      </c>
      <c r="K10" s="159">
        <v>3504</v>
      </c>
      <c r="L10" s="171"/>
      <c r="M10" s="157">
        <v>1995</v>
      </c>
      <c r="N10" s="157">
        <v>52</v>
      </c>
      <c r="O10" s="158">
        <v>13435</v>
      </c>
      <c r="P10" s="158">
        <v>16109</v>
      </c>
      <c r="Q10" s="158">
        <v>29544</v>
      </c>
      <c r="R10" s="158">
        <v>2472</v>
      </c>
      <c r="S10" s="158">
        <v>2198</v>
      </c>
      <c r="T10" s="158">
        <v>4670</v>
      </c>
      <c r="U10" s="158">
        <v>4849</v>
      </c>
      <c r="V10" s="158">
        <v>165629</v>
      </c>
      <c r="W10" s="158">
        <v>4659</v>
      </c>
    </row>
    <row r="11" spans="1:23" ht="15.75" thickBot="1" x14ac:dyDescent="0.3">
      <c r="A11" s="160">
        <v>1996</v>
      </c>
      <c r="B11" s="161">
        <v>35</v>
      </c>
      <c r="C11" s="162">
        <v>9526</v>
      </c>
      <c r="D11" s="162">
        <v>9502</v>
      </c>
      <c r="E11" s="162">
        <v>19028</v>
      </c>
      <c r="F11" s="162">
        <v>1283</v>
      </c>
      <c r="G11" s="162">
        <v>1380</v>
      </c>
      <c r="H11" s="162">
        <v>2663</v>
      </c>
      <c r="I11" s="162">
        <v>3177</v>
      </c>
      <c r="J11" s="162">
        <v>77665</v>
      </c>
      <c r="K11" s="163">
        <v>3285</v>
      </c>
      <c r="L11" s="171"/>
      <c r="M11" s="161">
        <v>1996</v>
      </c>
      <c r="N11" s="161">
        <v>51</v>
      </c>
      <c r="O11" s="162">
        <v>12824</v>
      </c>
      <c r="P11" s="162">
        <v>16815</v>
      </c>
      <c r="Q11" s="162">
        <v>29639</v>
      </c>
      <c r="R11" s="162">
        <v>2392</v>
      </c>
      <c r="S11" s="162">
        <v>2139</v>
      </c>
      <c r="T11" s="162">
        <v>4531</v>
      </c>
      <c r="U11" s="162">
        <v>4769</v>
      </c>
      <c r="V11" s="162">
        <v>173279</v>
      </c>
      <c r="W11" s="162">
        <v>4882</v>
      </c>
    </row>
    <row r="12" spans="1:23" ht="15.75" thickBot="1" x14ac:dyDescent="0.3">
      <c r="A12" s="156">
        <v>1997</v>
      </c>
      <c r="B12" s="157">
        <v>38</v>
      </c>
      <c r="C12" s="158">
        <v>9594</v>
      </c>
      <c r="D12" s="158">
        <v>10192</v>
      </c>
      <c r="E12" s="158">
        <v>19786</v>
      </c>
      <c r="F12" s="158">
        <v>1292</v>
      </c>
      <c r="G12" s="158">
        <v>1477</v>
      </c>
      <c r="H12" s="158">
        <v>2769</v>
      </c>
      <c r="I12" s="158">
        <v>4098</v>
      </c>
      <c r="J12" s="158">
        <v>87647</v>
      </c>
      <c r="K12" s="159">
        <v>4747</v>
      </c>
      <c r="L12" s="171"/>
      <c r="M12" s="157">
        <v>1997</v>
      </c>
      <c r="N12" s="157">
        <v>50</v>
      </c>
      <c r="O12" s="158">
        <v>12265</v>
      </c>
      <c r="P12" s="158">
        <v>16550</v>
      </c>
      <c r="Q12" s="158">
        <v>28815</v>
      </c>
      <c r="R12" s="158">
        <v>2496</v>
      </c>
      <c r="S12" s="158">
        <v>2082</v>
      </c>
      <c r="T12" s="158">
        <v>4578</v>
      </c>
      <c r="U12" s="158">
        <v>4903</v>
      </c>
      <c r="V12" s="158">
        <v>173973</v>
      </c>
      <c r="W12" s="158">
        <v>5168</v>
      </c>
    </row>
    <row r="13" spans="1:23" ht="15.75" thickBot="1" x14ac:dyDescent="0.3">
      <c r="A13" s="160">
        <v>1998</v>
      </c>
      <c r="B13" s="161">
        <v>41</v>
      </c>
      <c r="C13" s="162">
        <v>10374</v>
      </c>
      <c r="D13" s="162">
        <v>11244</v>
      </c>
      <c r="E13" s="162">
        <v>21618</v>
      </c>
      <c r="F13" s="162">
        <v>1421</v>
      </c>
      <c r="G13" s="162">
        <v>1477</v>
      </c>
      <c r="H13" s="162">
        <v>2898</v>
      </c>
      <c r="I13" s="162">
        <v>4245</v>
      </c>
      <c r="J13" s="162">
        <v>77171</v>
      </c>
      <c r="K13" s="163">
        <v>5078</v>
      </c>
      <c r="L13" s="171"/>
      <c r="M13" s="161">
        <v>1998</v>
      </c>
      <c r="N13" s="161">
        <v>52</v>
      </c>
      <c r="O13" s="162">
        <v>12793</v>
      </c>
      <c r="P13" s="162">
        <v>16468</v>
      </c>
      <c r="Q13" s="162">
        <v>29261</v>
      </c>
      <c r="R13" s="162">
        <v>2708</v>
      </c>
      <c r="S13" s="162">
        <v>2099</v>
      </c>
      <c r="T13" s="162">
        <v>4807</v>
      </c>
      <c r="U13" s="162">
        <v>4957</v>
      </c>
      <c r="V13" s="162">
        <v>186213</v>
      </c>
      <c r="W13" s="162">
        <v>5140</v>
      </c>
    </row>
    <row r="14" spans="1:23" ht="15.75" thickBot="1" x14ac:dyDescent="0.3">
      <c r="A14" s="156">
        <v>1999</v>
      </c>
      <c r="B14" s="157">
        <v>45</v>
      </c>
      <c r="C14" s="158">
        <v>10805</v>
      </c>
      <c r="D14" s="158">
        <v>11457</v>
      </c>
      <c r="E14" s="158">
        <v>22262</v>
      </c>
      <c r="F14" s="158">
        <v>1430</v>
      </c>
      <c r="G14" s="158">
        <v>1469</v>
      </c>
      <c r="H14" s="158">
        <v>2899</v>
      </c>
      <c r="I14" s="158">
        <v>4469</v>
      </c>
      <c r="J14" s="158">
        <v>101193</v>
      </c>
      <c r="K14" s="159">
        <v>4858</v>
      </c>
      <c r="L14" s="171"/>
      <c r="M14" s="157">
        <v>1999</v>
      </c>
      <c r="N14" s="157">
        <v>52</v>
      </c>
      <c r="O14" s="158">
        <v>12919</v>
      </c>
      <c r="P14" s="158">
        <v>17123</v>
      </c>
      <c r="Q14" s="158">
        <v>30042</v>
      </c>
      <c r="R14" s="158">
        <v>2604</v>
      </c>
      <c r="S14" s="158">
        <v>2113</v>
      </c>
      <c r="T14" s="158">
        <v>4717</v>
      </c>
      <c r="U14" s="158">
        <v>5000</v>
      </c>
      <c r="V14" s="158">
        <v>187378</v>
      </c>
      <c r="W14" s="158">
        <v>5308</v>
      </c>
    </row>
    <row r="15" spans="1:23" ht="15.75" thickBot="1" x14ac:dyDescent="0.3">
      <c r="A15" s="160">
        <v>2000</v>
      </c>
      <c r="B15" s="161">
        <v>48</v>
      </c>
      <c r="C15" s="162">
        <v>12265</v>
      </c>
      <c r="D15" s="162">
        <v>12619</v>
      </c>
      <c r="E15" s="162">
        <v>24884</v>
      </c>
      <c r="F15" s="162">
        <v>1503</v>
      </c>
      <c r="G15" s="162">
        <v>1473</v>
      </c>
      <c r="H15" s="162">
        <v>2976</v>
      </c>
      <c r="I15" s="162">
        <v>4804</v>
      </c>
      <c r="J15" s="162">
        <v>108748</v>
      </c>
      <c r="K15" s="163">
        <v>5439</v>
      </c>
      <c r="L15" s="171"/>
      <c r="M15" s="161">
        <v>2000</v>
      </c>
      <c r="N15" s="161">
        <v>52</v>
      </c>
      <c r="O15" s="162">
        <v>13128</v>
      </c>
      <c r="P15" s="162">
        <v>17474</v>
      </c>
      <c r="Q15" s="162">
        <v>30602</v>
      </c>
      <c r="R15" s="162">
        <v>2752</v>
      </c>
      <c r="S15" s="162">
        <v>2030</v>
      </c>
      <c r="T15" s="162">
        <v>4782</v>
      </c>
      <c r="U15" s="162">
        <v>5102</v>
      </c>
      <c r="V15" s="162">
        <v>214649</v>
      </c>
      <c r="W15" s="162">
        <v>5372</v>
      </c>
    </row>
    <row r="16" spans="1:23" ht="15.75" thickBot="1" x14ac:dyDescent="0.3">
      <c r="A16" s="156">
        <v>2001</v>
      </c>
      <c r="B16" s="157">
        <v>50</v>
      </c>
      <c r="C16" s="158">
        <v>13221</v>
      </c>
      <c r="D16" s="158">
        <v>13709</v>
      </c>
      <c r="E16" s="158">
        <v>26930</v>
      </c>
      <c r="F16" s="158">
        <v>1827</v>
      </c>
      <c r="G16" s="158">
        <v>1708</v>
      </c>
      <c r="H16" s="158">
        <v>3535</v>
      </c>
      <c r="I16" s="158">
        <v>6420</v>
      </c>
      <c r="J16" s="158">
        <v>81872</v>
      </c>
      <c r="K16" s="159">
        <v>5712</v>
      </c>
      <c r="L16" s="171"/>
      <c r="M16" s="157">
        <v>2001</v>
      </c>
      <c r="N16" s="157">
        <v>55</v>
      </c>
      <c r="O16" s="158">
        <v>13695</v>
      </c>
      <c r="P16" s="158">
        <v>17266</v>
      </c>
      <c r="Q16" s="158">
        <v>30961</v>
      </c>
      <c r="R16" s="158">
        <v>2828</v>
      </c>
      <c r="S16" s="158">
        <v>2000</v>
      </c>
      <c r="T16" s="158">
        <v>4828</v>
      </c>
      <c r="U16" s="158">
        <v>5312</v>
      </c>
      <c r="V16" s="158">
        <v>200135</v>
      </c>
      <c r="W16" s="158">
        <v>5541</v>
      </c>
    </row>
    <row r="17" spans="1:23" ht="15.75" thickBot="1" x14ac:dyDescent="0.3">
      <c r="A17" s="160">
        <v>2002</v>
      </c>
      <c r="B17" s="161">
        <v>53</v>
      </c>
      <c r="C17" s="162">
        <v>13954</v>
      </c>
      <c r="D17" s="162">
        <v>14152</v>
      </c>
      <c r="E17" s="162">
        <v>28106</v>
      </c>
      <c r="F17" s="162">
        <v>1856</v>
      </c>
      <c r="G17" s="162">
        <v>1704</v>
      </c>
      <c r="H17" s="162">
        <v>3560</v>
      </c>
      <c r="I17" s="162">
        <v>5527</v>
      </c>
      <c r="J17" s="162">
        <v>95019</v>
      </c>
      <c r="K17" s="163">
        <v>6157</v>
      </c>
      <c r="L17" s="171"/>
      <c r="M17" s="161">
        <v>2002</v>
      </c>
      <c r="N17" s="161">
        <v>61</v>
      </c>
      <c r="O17" s="162">
        <v>14282</v>
      </c>
      <c r="P17" s="162">
        <v>17348</v>
      </c>
      <c r="Q17" s="162">
        <v>31630</v>
      </c>
      <c r="R17" s="162">
        <v>2814</v>
      </c>
      <c r="S17" s="162">
        <v>2124</v>
      </c>
      <c r="T17" s="162">
        <v>4938</v>
      </c>
      <c r="U17" s="162">
        <v>5616</v>
      </c>
      <c r="V17" s="162">
        <v>231193</v>
      </c>
      <c r="W17" s="162">
        <v>5872</v>
      </c>
    </row>
    <row r="18" spans="1:23" ht="15.75" thickBot="1" x14ac:dyDescent="0.3">
      <c r="A18" s="156">
        <v>2003</v>
      </c>
      <c r="B18" s="157">
        <v>60</v>
      </c>
      <c r="C18" s="158">
        <v>14514</v>
      </c>
      <c r="D18" s="158">
        <v>14045</v>
      </c>
      <c r="E18" s="158">
        <v>28559</v>
      </c>
      <c r="F18" s="158">
        <v>2109</v>
      </c>
      <c r="G18" s="158">
        <v>1939</v>
      </c>
      <c r="H18" s="158">
        <v>4048</v>
      </c>
      <c r="I18" s="158">
        <v>6117</v>
      </c>
      <c r="J18" s="158">
        <v>99733</v>
      </c>
      <c r="K18" s="159">
        <v>7188</v>
      </c>
      <c r="L18" s="171"/>
      <c r="M18" s="157">
        <v>2003</v>
      </c>
      <c r="N18" s="157">
        <v>65</v>
      </c>
      <c r="O18" s="158">
        <v>14895</v>
      </c>
      <c r="P18" s="158">
        <v>17446</v>
      </c>
      <c r="Q18" s="158">
        <v>32341</v>
      </c>
      <c r="R18" s="158">
        <v>2811</v>
      </c>
      <c r="S18" s="158">
        <v>2254</v>
      </c>
      <c r="T18" s="158">
        <v>5065</v>
      </c>
      <c r="U18" s="158">
        <v>5964</v>
      </c>
      <c r="V18" s="158">
        <v>221769</v>
      </c>
      <c r="W18" s="158">
        <v>6348</v>
      </c>
    </row>
    <row r="19" spans="1:23" ht="15.75" thickBot="1" x14ac:dyDescent="0.3">
      <c r="A19" s="160">
        <v>2004</v>
      </c>
      <c r="B19" s="161">
        <v>68</v>
      </c>
      <c r="C19" s="162">
        <v>16141</v>
      </c>
      <c r="D19" s="162">
        <v>14960</v>
      </c>
      <c r="E19" s="162">
        <v>31101</v>
      </c>
      <c r="F19" s="162">
        <v>2163</v>
      </c>
      <c r="G19" s="162">
        <v>2095</v>
      </c>
      <c r="H19" s="162">
        <v>4258</v>
      </c>
      <c r="I19" s="162">
        <v>8016</v>
      </c>
      <c r="J19" s="162">
        <v>95479</v>
      </c>
      <c r="K19" s="163">
        <v>8166</v>
      </c>
      <c r="L19" s="171"/>
      <c r="M19" s="161">
        <v>2004</v>
      </c>
      <c r="N19" s="161">
        <v>68</v>
      </c>
      <c r="O19" s="162">
        <v>15853</v>
      </c>
      <c r="P19" s="162">
        <v>18011</v>
      </c>
      <c r="Q19" s="162">
        <v>33864</v>
      </c>
      <c r="R19" s="162">
        <v>2858</v>
      </c>
      <c r="S19" s="162">
        <v>2223</v>
      </c>
      <c r="T19" s="162">
        <v>5081</v>
      </c>
      <c r="U19" s="162">
        <v>6086</v>
      </c>
      <c r="V19" s="162">
        <v>238952</v>
      </c>
      <c r="W19" s="162">
        <v>6506</v>
      </c>
    </row>
    <row r="20" spans="1:23" ht="15.75" thickBot="1" x14ac:dyDescent="0.3">
      <c r="A20" s="156">
        <v>2005</v>
      </c>
      <c r="B20" s="157">
        <v>80</v>
      </c>
      <c r="C20" s="158">
        <v>17981</v>
      </c>
      <c r="D20" s="158">
        <v>15945</v>
      </c>
      <c r="E20" s="158">
        <v>33926</v>
      </c>
      <c r="F20" s="158">
        <v>2368</v>
      </c>
      <c r="G20" s="158">
        <v>2505</v>
      </c>
      <c r="H20" s="158">
        <v>4873</v>
      </c>
      <c r="I20" s="158">
        <v>8517</v>
      </c>
      <c r="J20" s="158">
        <v>97499</v>
      </c>
      <c r="K20" s="159">
        <v>9263</v>
      </c>
      <c r="L20" s="171"/>
      <c r="M20" s="157">
        <v>2005</v>
      </c>
      <c r="N20" s="157">
        <v>69</v>
      </c>
      <c r="O20" s="158">
        <v>16574</v>
      </c>
      <c r="P20" s="158">
        <v>18334</v>
      </c>
      <c r="Q20" s="158">
        <v>34908</v>
      </c>
      <c r="R20" s="158">
        <v>2773</v>
      </c>
      <c r="S20" s="158">
        <v>2358</v>
      </c>
      <c r="T20" s="158">
        <v>5131</v>
      </c>
      <c r="U20" s="158">
        <v>6144</v>
      </c>
      <c r="V20" s="158">
        <v>216184</v>
      </c>
      <c r="W20" s="158">
        <v>6541</v>
      </c>
    </row>
    <row r="21" spans="1:23" ht="15.75" thickBot="1" x14ac:dyDescent="0.3">
      <c r="A21" s="160">
        <v>2006</v>
      </c>
      <c r="B21" s="161">
        <v>89</v>
      </c>
      <c r="C21" s="162">
        <v>20451</v>
      </c>
      <c r="D21" s="162">
        <v>17596</v>
      </c>
      <c r="E21" s="162">
        <v>38047</v>
      </c>
      <c r="F21" s="162">
        <v>2445</v>
      </c>
      <c r="G21" s="162">
        <v>2631</v>
      </c>
      <c r="H21" s="162">
        <v>5076</v>
      </c>
      <c r="I21" s="162">
        <v>8978</v>
      </c>
      <c r="J21" s="162">
        <v>94009</v>
      </c>
      <c r="K21" s="163">
        <v>11100</v>
      </c>
      <c r="L21" s="171"/>
      <c r="M21" s="161">
        <v>2006</v>
      </c>
      <c r="N21" s="161">
        <v>71</v>
      </c>
      <c r="O21" s="162">
        <v>17384</v>
      </c>
      <c r="P21" s="162">
        <v>18603</v>
      </c>
      <c r="Q21" s="162">
        <v>35987</v>
      </c>
      <c r="R21" s="162">
        <v>2728</v>
      </c>
      <c r="S21" s="162">
        <v>2577</v>
      </c>
      <c r="T21" s="162">
        <v>5305</v>
      </c>
      <c r="U21" s="162">
        <v>6300</v>
      </c>
      <c r="V21" s="162">
        <v>209067</v>
      </c>
      <c r="W21" s="162">
        <v>6654</v>
      </c>
    </row>
    <row r="22" spans="1:23" ht="15.75" thickBot="1" x14ac:dyDescent="0.3">
      <c r="A22" s="156">
        <v>2007</v>
      </c>
      <c r="B22" s="157">
        <v>96</v>
      </c>
      <c r="C22" s="158">
        <v>23258</v>
      </c>
      <c r="D22" s="158">
        <v>19135</v>
      </c>
      <c r="E22" s="158">
        <v>42393</v>
      </c>
      <c r="F22" s="158">
        <v>2234</v>
      </c>
      <c r="G22" s="158">
        <v>2430</v>
      </c>
      <c r="H22" s="158">
        <v>4664</v>
      </c>
      <c r="I22" s="158">
        <v>9811</v>
      </c>
      <c r="J22" s="158">
        <v>114094</v>
      </c>
      <c r="K22" s="159">
        <v>11376</v>
      </c>
      <c r="L22" s="171"/>
      <c r="M22" s="157">
        <v>2007</v>
      </c>
      <c r="N22" s="157">
        <v>74</v>
      </c>
      <c r="O22" s="158">
        <v>17893</v>
      </c>
      <c r="P22" s="158">
        <v>18960</v>
      </c>
      <c r="Q22" s="158">
        <v>36853</v>
      </c>
      <c r="R22" s="158">
        <v>2851</v>
      </c>
      <c r="S22" s="158">
        <v>2618</v>
      </c>
      <c r="T22" s="158">
        <v>5469</v>
      </c>
      <c r="U22" s="158">
        <v>6430</v>
      </c>
      <c r="V22" s="158">
        <v>250014</v>
      </c>
      <c r="W22" s="158">
        <v>6767</v>
      </c>
    </row>
    <row r="23" spans="1:23" ht="15.75" thickBot="1" x14ac:dyDescent="0.3">
      <c r="A23" s="160">
        <v>2008</v>
      </c>
      <c r="B23" s="161">
        <v>102</v>
      </c>
      <c r="C23" s="162">
        <v>26483</v>
      </c>
      <c r="D23" s="162">
        <v>21084</v>
      </c>
      <c r="E23" s="162">
        <v>47567</v>
      </c>
      <c r="F23" s="162">
        <v>2342</v>
      </c>
      <c r="G23" s="162">
        <v>2796</v>
      </c>
      <c r="H23" s="162">
        <v>5138</v>
      </c>
      <c r="I23" s="162">
        <v>10924</v>
      </c>
      <c r="J23" s="162">
        <v>118230</v>
      </c>
      <c r="K23" s="163">
        <v>12495</v>
      </c>
      <c r="L23" s="171"/>
      <c r="M23" s="161">
        <v>2008</v>
      </c>
      <c r="N23" s="161">
        <v>75</v>
      </c>
      <c r="O23" s="162">
        <v>18661</v>
      </c>
      <c r="P23" s="162">
        <v>19339</v>
      </c>
      <c r="Q23" s="162">
        <v>38000</v>
      </c>
      <c r="R23" s="162">
        <v>2964</v>
      </c>
      <c r="S23" s="162">
        <v>2723</v>
      </c>
      <c r="T23" s="162">
        <v>5687</v>
      </c>
      <c r="U23" s="162">
        <v>6580</v>
      </c>
      <c r="V23" s="162">
        <v>261360</v>
      </c>
      <c r="W23" s="162">
        <v>7155</v>
      </c>
    </row>
    <row r="24" spans="1:23" ht="15.75" thickBot="1" x14ac:dyDescent="0.3">
      <c r="A24" s="156">
        <v>2009</v>
      </c>
      <c r="B24" s="157">
        <v>103</v>
      </c>
      <c r="C24" s="158">
        <v>32518</v>
      </c>
      <c r="D24" s="158">
        <v>24950</v>
      </c>
      <c r="E24" s="158">
        <v>57468</v>
      </c>
      <c r="F24" s="158">
        <v>2682</v>
      </c>
      <c r="G24" s="158">
        <v>3338</v>
      </c>
      <c r="H24" s="158">
        <v>6020</v>
      </c>
      <c r="I24" s="158">
        <v>9900</v>
      </c>
      <c r="J24" s="158">
        <v>135247</v>
      </c>
      <c r="K24" s="159">
        <v>11604</v>
      </c>
      <c r="L24" s="171"/>
      <c r="M24" s="157">
        <v>2009</v>
      </c>
      <c r="N24" s="157">
        <v>81</v>
      </c>
      <c r="O24" s="158">
        <v>19798</v>
      </c>
      <c r="P24" s="158">
        <v>20696</v>
      </c>
      <c r="Q24" s="158">
        <v>40494</v>
      </c>
      <c r="R24" s="158">
        <v>2980</v>
      </c>
      <c r="S24" s="158">
        <v>2881</v>
      </c>
      <c r="T24" s="158">
        <v>5861</v>
      </c>
      <c r="U24" s="158">
        <v>6746</v>
      </c>
      <c r="V24" s="158">
        <v>255368</v>
      </c>
      <c r="W24" s="158">
        <v>6997</v>
      </c>
    </row>
    <row r="25" spans="1:23" ht="15.75" thickBot="1" x14ac:dyDescent="0.3">
      <c r="A25" s="160">
        <v>2010</v>
      </c>
      <c r="B25" s="161">
        <v>103</v>
      </c>
      <c r="C25" s="162">
        <v>35337</v>
      </c>
      <c r="D25" s="162">
        <v>26921</v>
      </c>
      <c r="E25" s="162">
        <v>62258</v>
      </c>
      <c r="F25" s="162">
        <v>2934</v>
      </c>
      <c r="G25" s="162">
        <v>3872</v>
      </c>
      <c r="H25" s="162">
        <v>6806</v>
      </c>
      <c r="I25" s="162">
        <v>9811</v>
      </c>
      <c r="J25" s="162">
        <v>178995</v>
      </c>
      <c r="K25" s="163">
        <v>11103</v>
      </c>
      <c r="L25" s="171"/>
      <c r="M25" s="161">
        <v>2010</v>
      </c>
      <c r="N25" s="161">
        <v>78</v>
      </c>
      <c r="O25" s="162">
        <v>20161</v>
      </c>
      <c r="P25" s="162">
        <v>20893</v>
      </c>
      <c r="Q25" s="162">
        <v>41054</v>
      </c>
      <c r="R25" s="162">
        <v>3225</v>
      </c>
      <c r="S25" s="162">
        <v>2951</v>
      </c>
      <c r="T25" s="162">
        <v>6176</v>
      </c>
      <c r="U25" s="162">
        <v>6657</v>
      </c>
      <c r="V25" s="162">
        <v>363012</v>
      </c>
      <c r="W25" s="162">
        <v>7370</v>
      </c>
    </row>
    <row r="26" spans="1:23" ht="15.75" thickBot="1" x14ac:dyDescent="0.3">
      <c r="A26" s="156">
        <v>2011</v>
      </c>
      <c r="B26" s="157">
        <v>104</v>
      </c>
      <c r="C26" s="158">
        <v>37493</v>
      </c>
      <c r="D26" s="158">
        <v>28124</v>
      </c>
      <c r="E26" s="158">
        <v>65617</v>
      </c>
      <c r="F26" s="158">
        <v>3662</v>
      </c>
      <c r="G26" s="158">
        <v>4845</v>
      </c>
      <c r="H26" s="158">
        <v>8507</v>
      </c>
      <c r="I26" s="158">
        <v>9809</v>
      </c>
      <c r="J26" s="158">
        <v>251838</v>
      </c>
      <c r="K26" s="159">
        <v>10889</v>
      </c>
      <c r="L26" s="171"/>
      <c r="M26" s="157">
        <v>2011</v>
      </c>
      <c r="N26" s="157">
        <v>83</v>
      </c>
      <c r="O26" s="158">
        <v>21133</v>
      </c>
      <c r="P26" s="158">
        <v>21283</v>
      </c>
      <c r="Q26" s="158">
        <v>42416</v>
      </c>
      <c r="R26" s="158">
        <v>3083</v>
      </c>
      <c r="S26" s="158">
        <v>3044</v>
      </c>
      <c r="T26" s="158">
        <v>6127</v>
      </c>
      <c r="U26" s="158">
        <v>6943</v>
      </c>
      <c r="V26" s="158">
        <v>440391</v>
      </c>
      <c r="W26" s="158">
        <v>7265</v>
      </c>
    </row>
    <row r="27" spans="1:23" ht="15.75" thickBot="1" x14ac:dyDescent="0.3">
      <c r="A27" s="160">
        <v>2012</v>
      </c>
      <c r="B27" s="161">
        <v>113</v>
      </c>
      <c r="C27" s="162">
        <v>38554</v>
      </c>
      <c r="D27" s="162">
        <v>28211</v>
      </c>
      <c r="E27" s="162">
        <v>66765</v>
      </c>
      <c r="F27" s="162">
        <v>4161</v>
      </c>
      <c r="G27" s="162">
        <v>5446</v>
      </c>
      <c r="H27" s="162">
        <v>9607</v>
      </c>
      <c r="I27" s="162">
        <v>10317</v>
      </c>
      <c r="J27" s="162">
        <v>312133</v>
      </c>
      <c r="K27" s="163">
        <v>11989</v>
      </c>
      <c r="L27" s="171"/>
      <c r="M27" s="161">
        <v>2012</v>
      </c>
      <c r="N27" s="161">
        <v>93</v>
      </c>
      <c r="O27" s="162">
        <v>22615</v>
      </c>
      <c r="P27" s="162">
        <v>22150</v>
      </c>
      <c r="Q27" s="162">
        <v>44765</v>
      </c>
      <c r="R27" s="162">
        <v>3409</v>
      </c>
      <c r="S27" s="162">
        <v>3338</v>
      </c>
      <c r="T27" s="162">
        <v>6747</v>
      </c>
      <c r="U27" s="162">
        <v>7614</v>
      </c>
      <c r="V27" s="162">
        <v>538541</v>
      </c>
      <c r="W27" s="162">
        <v>8214</v>
      </c>
    </row>
    <row r="28" spans="1:23" ht="15.75" thickBot="1" x14ac:dyDescent="0.3">
      <c r="A28" s="156">
        <v>2013</v>
      </c>
      <c r="B28" s="157">
        <v>114</v>
      </c>
      <c r="C28" s="158">
        <v>38898</v>
      </c>
      <c r="D28" s="158">
        <v>27438</v>
      </c>
      <c r="E28" s="158">
        <v>66336</v>
      </c>
      <c r="F28" s="158">
        <v>4221</v>
      </c>
      <c r="G28" s="158">
        <v>5690</v>
      </c>
      <c r="H28" s="158">
        <v>9911</v>
      </c>
      <c r="I28" s="158">
        <v>12180</v>
      </c>
      <c r="J28" s="158">
        <v>352708</v>
      </c>
      <c r="K28" s="159">
        <v>12749</v>
      </c>
      <c r="L28" s="171"/>
      <c r="M28" s="157">
        <v>2013</v>
      </c>
      <c r="N28" s="157">
        <v>100</v>
      </c>
      <c r="O28" s="158">
        <v>23170</v>
      </c>
      <c r="P28" s="158">
        <v>22428</v>
      </c>
      <c r="Q28" s="158">
        <v>45598</v>
      </c>
      <c r="R28" s="158">
        <v>3253</v>
      </c>
      <c r="S28" s="158">
        <v>3331</v>
      </c>
      <c r="T28" s="158">
        <v>6584</v>
      </c>
      <c r="U28" s="158">
        <v>8490</v>
      </c>
      <c r="V28" s="158">
        <v>621357</v>
      </c>
      <c r="W28" s="158">
        <v>8433</v>
      </c>
    </row>
    <row r="29" spans="1:23" ht="15.75" thickBot="1" x14ac:dyDescent="0.3">
      <c r="A29" s="164">
        <v>2014</v>
      </c>
      <c r="B29" s="165">
        <v>133</v>
      </c>
      <c r="C29" s="166">
        <v>43202</v>
      </c>
      <c r="D29" s="166">
        <v>29408</v>
      </c>
      <c r="E29" s="166">
        <v>72610</v>
      </c>
      <c r="F29" s="166">
        <v>4132</v>
      </c>
      <c r="G29" s="166">
        <v>5703</v>
      </c>
      <c r="H29" s="166">
        <v>9835</v>
      </c>
      <c r="I29" s="166">
        <v>16657</v>
      </c>
      <c r="J29" s="166">
        <v>446554</v>
      </c>
      <c r="K29" s="167">
        <v>17280</v>
      </c>
      <c r="L29" s="171"/>
      <c r="M29" s="165">
        <v>2014</v>
      </c>
      <c r="N29" s="165">
        <v>118</v>
      </c>
      <c r="O29" s="166">
        <v>23802</v>
      </c>
      <c r="P29" s="166">
        <v>22884</v>
      </c>
      <c r="Q29" s="166">
        <v>46686</v>
      </c>
      <c r="R29" s="166">
        <v>3119</v>
      </c>
      <c r="S29" s="166">
        <v>3156</v>
      </c>
      <c r="T29" s="166">
        <v>6275</v>
      </c>
      <c r="U29" s="166">
        <v>10147</v>
      </c>
      <c r="V29" s="166">
        <v>635837</v>
      </c>
      <c r="W29" s="166">
        <v>9777</v>
      </c>
    </row>
    <row r="30" spans="1:23" s="168" customFormat="1" ht="25.5" customHeight="1" x14ac:dyDescent="0.25">
      <c r="A30" s="196" t="s">
        <v>208</v>
      </c>
      <c r="B30" s="196"/>
      <c r="C30" s="196"/>
      <c r="D30" s="196"/>
      <c r="E30" s="196"/>
      <c r="F30" s="196"/>
      <c r="G30" s="196"/>
      <c r="H30" s="196"/>
      <c r="I30" s="196"/>
      <c r="J30" s="196"/>
      <c r="K30" s="196"/>
      <c r="L30" s="171"/>
      <c r="M30" s="196" t="s">
        <v>208</v>
      </c>
      <c r="N30" s="196"/>
      <c r="O30" s="196"/>
      <c r="P30" s="196"/>
      <c r="Q30" s="196"/>
      <c r="R30" s="196"/>
      <c r="S30" s="196"/>
      <c r="T30" s="196"/>
      <c r="U30" s="196"/>
      <c r="V30" s="196"/>
      <c r="W30" s="196"/>
    </row>
    <row r="31" spans="1:23" s="168" customFormat="1" x14ac:dyDescent="0.25"/>
    <row r="32" spans="1:23" s="168" customFormat="1" x14ac:dyDescent="0.25"/>
    <row r="33" s="168" customFormat="1" x14ac:dyDescent="0.25"/>
    <row r="34" s="168" customFormat="1" x14ac:dyDescent="0.25"/>
    <row r="35" s="168" customFormat="1" x14ac:dyDescent="0.25"/>
    <row r="36" s="168" customFormat="1" x14ac:dyDescent="0.25"/>
    <row r="37" s="168" customFormat="1" x14ac:dyDescent="0.25"/>
    <row r="38" s="168" customFormat="1" x14ac:dyDescent="0.25"/>
    <row r="39" s="168" customFormat="1" x14ac:dyDescent="0.25"/>
    <row r="40" s="168" customFormat="1" x14ac:dyDescent="0.25"/>
    <row r="41" s="168" customFormat="1" x14ac:dyDescent="0.25"/>
    <row r="42" s="168" customFormat="1" x14ac:dyDescent="0.25"/>
    <row r="43" s="168" customFormat="1" x14ac:dyDescent="0.25"/>
    <row r="44" s="168" customFormat="1" x14ac:dyDescent="0.25"/>
    <row r="45" s="168" customFormat="1" x14ac:dyDescent="0.25"/>
    <row r="46" s="168" customFormat="1" x14ac:dyDescent="0.25"/>
    <row r="47" s="168" customFormat="1" x14ac:dyDescent="0.25"/>
    <row r="48" s="168" customFormat="1" x14ac:dyDescent="0.25"/>
    <row r="49" s="168" customFormat="1" x14ac:dyDescent="0.25"/>
    <row r="50" s="168" customFormat="1" x14ac:dyDescent="0.25"/>
    <row r="51" s="168" customFormat="1" x14ac:dyDescent="0.25"/>
    <row r="52" s="168" customFormat="1" x14ac:dyDescent="0.25"/>
    <row r="53" s="168" customFormat="1" x14ac:dyDescent="0.25"/>
    <row r="54" s="168" customFormat="1" x14ac:dyDescent="0.25"/>
    <row r="55" s="168" customFormat="1" x14ac:dyDescent="0.25"/>
    <row r="56" s="168" customFormat="1" x14ac:dyDescent="0.25"/>
    <row r="57" s="168" customFormat="1" x14ac:dyDescent="0.25"/>
    <row r="58" s="168" customFormat="1" x14ac:dyDescent="0.25"/>
    <row r="59" s="168" customFormat="1" x14ac:dyDescent="0.25"/>
    <row r="60" s="168" customFormat="1" x14ac:dyDescent="0.25"/>
    <row r="61" s="168" customFormat="1" x14ac:dyDescent="0.25"/>
    <row r="62" s="168" customFormat="1" x14ac:dyDescent="0.25"/>
    <row r="63" s="168" customFormat="1" x14ac:dyDescent="0.25"/>
    <row r="64" s="168" customFormat="1" x14ac:dyDescent="0.25"/>
    <row r="65" s="168" customFormat="1" x14ac:dyDescent="0.25"/>
    <row r="66" s="168" customFormat="1" x14ac:dyDescent="0.25"/>
    <row r="67" s="168" customFormat="1" x14ac:dyDescent="0.25"/>
    <row r="68" s="168" customFormat="1" x14ac:dyDescent="0.25"/>
    <row r="69" s="168" customFormat="1" x14ac:dyDescent="0.25"/>
    <row r="70" s="168" customFormat="1" x14ac:dyDescent="0.25"/>
    <row r="71" s="168" customFormat="1" x14ac:dyDescent="0.25"/>
    <row r="72" s="168" customFormat="1" x14ac:dyDescent="0.25"/>
    <row r="73" s="168" customFormat="1" x14ac:dyDescent="0.25"/>
    <row r="74" s="168" customFormat="1" x14ac:dyDescent="0.25"/>
    <row r="75" s="168" customFormat="1" x14ac:dyDescent="0.25"/>
    <row r="76" s="168" customFormat="1" x14ac:dyDescent="0.25"/>
    <row r="77" s="168" customFormat="1" x14ac:dyDescent="0.25"/>
    <row r="78" s="168" customFormat="1" x14ac:dyDescent="0.25"/>
    <row r="79" s="168" customFormat="1" x14ac:dyDescent="0.25"/>
    <row r="80" s="168" customFormat="1" x14ac:dyDescent="0.25"/>
    <row r="81" s="168" customFormat="1" x14ac:dyDescent="0.25"/>
    <row r="82" s="168" customFormat="1" x14ac:dyDescent="0.25"/>
    <row r="83" s="168" customFormat="1" x14ac:dyDescent="0.25"/>
    <row r="84" s="168" customFormat="1" x14ac:dyDescent="0.25"/>
    <row r="85" s="168" customFormat="1" x14ac:dyDescent="0.25"/>
    <row r="86" s="168" customFormat="1" x14ac:dyDescent="0.25"/>
    <row r="87" s="168" customFormat="1" x14ac:dyDescent="0.25"/>
    <row r="88" s="168" customFormat="1" x14ac:dyDescent="0.25"/>
    <row r="89" s="168" customFormat="1" x14ac:dyDescent="0.25"/>
    <row r="90" s="168" customFormat="1" x14ac:dyDescent="0.25"/>
    <row r="91" s="168" customFormat="1" x14ac:dyDescent="0.25"/>
    <row r="92" s="168" customFormat="1" x14ac:dyDescent="0.25"/>
    <row r="93" s="168" customFormat="1" x14ac:dyDescent="0.25"/>
    <row r="94" s="168" customFormat="1" x14ac:dyDescent="0.25"/>
    <row r="95" s="168" customFormat="1" x14ac:dyDescent="0.25"/>
    <row r="96" s="168" customFormat="1" x14ac:dyDescent="0.25"/>
    <row r="97" s="168" customFormat="1" x14ac:dyDescent="0.25"/>
    <row r="98" s="168" customFormat="1" x14ac:dyDescent="0.25"/>
    <row r="99" s="168" customFormat="1" x14ac:dyDescent="0.25"/>
    <row r="100" s="168" customFormat="1" x14ac:dyDescent="0.25"/>
    <row r="101" s="168" customFormat="1" x14ac:dyDescent="0.25"/>
    <row r="102" s="168" customFormat="1" x14ac:dyDescent="0.25"/>
    <row r="103" s="168" customFormat="1" x14ac:dyDescent="0.25"/>
    <row r="104" s="168" customFormat="1" x14ac:dyDescent="0.25"/>
    <row r="105" s="168" customFormat="1" x14ac:dyDescent="0.25"/>
    <row r="106" s="168" customFormat="1" x14ac:dyDescent="0.25"/>
    <row r="107" s="168" customFormat="1" x14ac:dyDescent="0.25"/>
    <row r="108" s="168" customFormat="1" x14ac:dyDescent="0.25"/>
    <row r="109" s="168" customFormat="1" x14ac:dyDescent="0.25"/>
    <row r="110" s="168" customFormat="1" x14ac:dyDescent="0.25"/>
    <row r="111" s="168" customFormat="1" x14ac:dyDescent="0.25"/>
    <row r="112" s="168" customFormat="1" x14ac:dyDescent="0.25"/>
    <row r="113" s="168" customFormat="1" x14ac:dyDescent="0.25"/>
    <row r="114" s="168" customFormat="1" x14ac:dyDescent="0.25"/>
    <row r="115" s="168" customFormat="1" x14ac:dyDescent="0.25"/>
    <row r="116" s="168" customFormat="1" x14ac:dyDescent="0.25"/>
    <row r="117" s="168" customFormat="1" x14ac:dyDescent="0.25"/>
    <row r="118" s="168" customFormat="1" x14ac:dyDescent="0.25"/>
    <row r="119" s="168" customFormat="1" x14ac:dyDescent="0.25"/>
    <row r="120" s="168" customFormat="1" x14ac:dyDescent="0.25"/>
    <row r="121" s="168" customFormat="1" x14ac:dyDescent="0.25"/>
    <row r="122" s="168" customFormat="1" x14ac:dyDescent="0.25"/>
    <row r="123" s="168" customFormat="1" x14ac:dyDescent="0.25"/>
    <row r="124" s="168" customFormat="1" x14ac:dyDescent="0.25"/>
    <row r="125" s="168" customFormat="1" x14ac:dyDescent="0.25"/>
    <row r="126" s="168" customFormat="1" x14ac:dyDescent="0.25"/>
    <row r="127" s="168" customFormat="1" x14ac:dyDescent="0.25"/>
    <row r="128" s="168" customFormat="1" x14ac:dyDescent="0.25"/>
    <row r="129" s="168" customFormat="1" x14ac:dyDescent="0.25"/>
    <row r="130" s="168" customFormat="1" x14ac:dyDescent="0.25"/>
    <row r="131" s="168" customFormat="1" x14ac:dyDescent="0.25"/>
    <row r="132" s="168" customFormat="1" x14ac:dyDescent="0.25"/>
    <row r="133" s="168" customFormat="1" x14ac:dyDescent="0.25"/>
    <row r="134" s="168" customFormat="1" x14ac:dyDescent="0.25"/>
    <row r="135" s="168" customFormat="1" x14ac:dyDescent="0.25"/>
    <row r="136" s="168" customFormat="1" x14ac:dyDescent="0.25"/>
    <row r="137" s="168" customFormat="1" x14ac:dyDescent="0.25"/>
    <row r="138" s="168" customFormat="1" x14ac:dyDescent="0.25"/>
    <row r="139" s="168" customFormat="1" x14ac:dyDescent="0.25"/>
    <row r="140" s="168" customFormat="1" x14ac:dyDescent="0.25"/>
    <row r="141" s="168" customFormat="1" x14ac:dyDescent="0.25"/>
    <row r="142" s="168" customFormat="1" x14ac:dyDescent="0.25"/>
    <row r="143" s="168" customFormat="1" x14ac:dyDescent="0.25"/>
    <row r="144" s="168" customFormat="1" x14ac:dyDescent="0.25"/>
    <row r="145" s="168" customFormat="1" x14ac:dyDescent="0.25"/>
    <row r="146" s="168" customFormat="1" x14ac:dyDescent="0.25"/>
    <row r="147" s="168" customFormat="1" x14ac:dyDescent="0.25"/>
    <row r="148" s="168" customFormat="1" x14ac:dyDescent="0.25"/>
    <row r="149" s="168" customFormat="1" x14ac:dyDescent="0.25"/>
    <row r="150" s="168" customFormat="1" x14ac:dyDescent="0.25"/>
    <row r="151" s="168" customFormat="1" x14ac:dyDescent="0.25"/>
    <row r="152" s="168" customFormat="1" x14ac:dyDescent="0.25"/>
    <row r="153" s="168" customFormat="1" x14ac:dyDescent="0.25"/>
    <row r="154" s="168" customFormat="1" x14ac:dyDescent="0.25"/>
    <row r="155" s="168" customFormat="1" x14ac:dyDescent="0.25"/>
    <row r="156" s="168" customFormat="1" x14ac:dyDescent="0.25"/>
    <row r="157" s="168" customFormat="1" x14ac:dyDescent="0.25"/>
    <row r="158" s="168" customFormat="1" x14ac:dyDescent="0.25"/>
    <row r="159" s="168" customFormat="1" x14ac:dyDescent="0.25"/>
    <row r="160" s="168" customFormat="1" x14ac:dyDescent="0.25"/>
    <row r="161" spans="13:46" s="168" customFormat="1" x14ac:dyDescent="0.25"/>
    <row r="162" spans="13:46" s="168" customFormat="1" x14ac:dyDescent="0.25"/>
    <row r="163" spans="13:46" s="168" customFormat="1" x14ac:dyDescent="0.25"/>
    <row r="164" spans="13:46" s="168" customFormat="1" x14ac:dyDescent="0.25"/>
    <row r="165" spans="13:46" s="168" customFormat="1" x14ac:dyDescent="0.25"/>
    <row r="166" spans="13:46" s="168" customFormat="1" x14ac:dyDescent="0.25"/>
    <row r="167" spans="13:46" s="168" customFormat="1" x14ac:dyDescent="0.25"/>
    <row r="168" spans="13:46" s="168" customFormat="1" x14ac:dyDescent="0.25"/>
    <row r="169" spans="13:46" x14ac:dyDescent="0.25">
      <c r="M169" s="168"/>
      <c r="N169" s="168"/>
      <c r="O169" s="168"/>
      <c r="P169" s="168"/>
      <c r="Q169" s="168"/>
      <c r="R169" s="168"/>
      <c r="S169" s="168"/>
      <c r="T169" s="168"/>
      <c r="U169" s="168"/>
      <c r="V169" s="168"/>
      <c r="W169" s="168"/>
      <c r="X169" s="168"/>
      <c r="Y169" s="168"/>
      <c r="Z169" s="168"/>
      <c r="AA169" s="168"/>
      <c r="AB169" s="168"/>
      <c r="AC169" s="168"/>
      <c r="AD169" s="168"/>
      <c r="AE169" s="168"/>
      <c r="AF169" s="168"/>
      <c r="AG169" s="168"/>
      <c r="AH169" s="168"/>
      <c r="AI169" s="168"/>
      <c r="AJ169" s="168"/>
      <c r="AK169" s="168"/>
      <c r="AL169" s="168"/>
      <c r="AM169" s="168"/>
      <c r="AN169" s="168"/>
      <c r="AO169" s="168"/>
      <c r="AP169" s="168"/>
      <c r="AQ169" s="168"/>
      <c r="AR169" s="168"/>
      <c r="AS169" s="168"/>
      <c r="AT169" s="168"/>
    </row>
    <row r="170" spans="13:46" x14ac:dyDescent="0.25">
      <c r="M170" s="168"/>
      <c r="N170" s="168"/>
      <c r="O170" s="168"/>
      <c r="P170" s="168"/>
      <c r="Q170" s="168"/>
      <c r="R170" s="168"/>
      <c r="S170" s="168"/>
      <c r="T170" s="168"/>
      <c r="U170" s="168"/>
      <c r="V170" s="168"/>
      <c r="W170" s="168"/>
      <c r="X170" s="168"/>
      <c r="Y170" s="168"/>
      <c r="Z170" s="168"/>
      <c r="AA170" s="168"/>
      <c r="AB170" s="168"/>
      <c r="AC170" s="168"/>
      <c r="AD170" s="168"/>
      <c r="AE170" s="168"/>
      <c r="AF170" s="168"/>
      <c r="AG170" s="168"/>
      <c r="AH170" s="168"/>
      <c r="AI170" s="168"/>
      <c r="AJ170" s="168"/>
      <c r="AK170" s="168"/>
      <c r="AL170" s="168"/>
      <c r="AM170" s="168"/>
      <c r="AN170" s="168"/>
      <c r="AO170" s="168"/>
      <c r="AP170" s="168"/>
      <c r="AQ170" s="168"/>
      <c r="AR170" s="168"/>
      <c r="AS170" s="168"/>
      <c r="AT170" s="168"/>
    </row>
    <row r="171" spans="13:46" x14ac:dyDescent="0.25">
      <c r="M171" s="168"/>
      <c r="N171" s="168"/>
      <c r="O171" s="168"/>
      <c r="P171" s="168"/>
      <c r="Q171" s="168"/>
      <c r="R171" s="168"/>
      <c r="S171" s="168"/>
      <c r="T171" s="168"/>
      <c r="U171" s="168"/>
      <c r="V171" s="168"/>
      <c r="W171" s="168"/>
      <c r="X171" s="168"/>
      <c r="Y171" s="168"/>
      <c r="Z171" s="168"/>
      <c r="AA171" s="168"/>
      <c r="AB171" s="168"/>
      <c r="AC171" s="168"/>
      <c r="AD171" s="168"/>
      <c r="AE171" s="168"/>
      <c r="AF171" s="168"/>
      <c r="AG171" s="168"/>
      <c r="AH171" s="168"/>
      <c r="AI171" s="168"/>
      <c r="AJ171" s="168"/>
      <c r="AK171" s="168"/>
      <c r="AL171" s="168"/>
      <c r="AM171" s="168"/>
      <c r="AN171" s="168"/>
      <c r="AO171" s="168"/>
      <c r="AP171" s="168"/>
      <c r="AQ171" s="168"/>
      <c r="AR171" s="168"/>
      <c r="AS171" s="168"/>
      <c r="AT171" s="168"/>
    </row>
    <row r="172" spans="13:46" x14ac:dyDescent="0.25">
      <c r="M172" s="168"/>
      <c r="N172" s="168"/>
      <c r="O172" s="168"/>
      <c r="P172" s="168"/>
      <c r="Q172" s="168"/>
      <c r="R172" s="168"/>
      <c r="S172" s="168"/>
      <c r="T172" s="168"/>
      <c r="U172" s="168"/>
      <c r="V172" s="168"/>
      <c r="W172" s="168"/>
      <c r="X172" s="168"/>
      <c r="Y172" s="168"/>
      <c r="Z172" s="168"/>
      <c r="AA172" s="168"/>
      <c r="AB172" s="168"/>
      <c r="AC172" s="168"/>
      <c r="AD172" s="168"/>
      <c r="AE172" s="168"/>
      <c r="AF172" s="168"/>
      <c r="AG172" s="168"/>
      <c r="AH172" s="168"/>
      <c r="AI172" s="168"/>
      <c r="AJ172" s="168"/>
      <c r="AK172" s="168"/>
      <c r="AL172" s="168"/>
      <c r="AM172" s="168"/>
      <c r="AN172" s="168"/>
      <c r="AO172" s="168"/>
      <c r="AP172" s="168"/>
      <c r="AQ172" s="168"/>
      <c r="AR172" s="168"/>
      <c r="AS172" s="168"/>
      <c r="AT172" s="168"/>
    </row>
    <row r="173" spans="13:46" x14ac:dyDescent="0.25">
      <c r="M173" s="168"/>
      <c r="N173" s="168"/>
      <c r="O173" s="168"/>
      <c r="P173" s="168"/>
      <c r="Q173" s="168"/>
      <c r="R173" s="168"/>
      <c r="S173" s="168"/>
      <c r="T173" s="168"/>
      <c r="U173" s="168"/>
      <c r="V173" s="168"/>
      <c r="W173" s="168"/>
      <c r="X173" s="168"/>
      <c r="Y173" s="168"/>
      <c r="Z173" s="168"/>
      <c r="AA173" s="168"/>
      <c r="AB173" s="168"/>
      <c r="AC173" s="168"/>
      <c r="AD173" s="168"/>
      <c r="AE173" s="168"/>
      <c r="AF173" s="168"/>
      <c r="AG173" s="168"/>
      <c r="AH173" s="168"/>
      <c r="AI173" s="168"/>
      <c r="AJ173" s="168"/>
      <c r="AK173" s="168"/>
      <c r="AL173" s="168"/>
      <c r="AM173" s="168"/>
      <c r="AN173" s="168"/>
      <c r="AO173" s="168"/>
      <c r="AP173" s="168"/>
      <c r="AQ173" s="168"/>
      <c r="AR173" s="168"/>
      <c r="AS173" s="168"/>
      <c r="AT173" s="168"/>
    </row>
    <row r="174" spans="13:46" x14ac:dyDescent="0.25">
      <c r="M174" s="168"/>
      <c r="N174" s="168"/>
      <c r="O174" s="168"/>
      <c r="P174" s="168"/>
      <c r="Q174" s="168"/>
      <c r="R174" s="168"/>
      <c r="S174" s="168"/>
      <c r="T174" s="168"/>
      <c r="U174" s="168"/>
      <c r="V174" s="168"/>
      <c r="W174" s="168"/>
      <c r="X174" s="168"/>
      <c r="Y174" s="168"/>
      <c r="Z174" s="168"/>
      <c r="AA174" s="168"/>
      <c r="AB174" s="168"/>
      <c r="AC174" s="168"/>
      <c r="AD174" s="168"/>
      <c r="AE174" s="168"/>
      <c r="AF174" s="168"/>
      <c r="AG174" s="168"/>
      <c r="AH174" s="168"/>
      <c r="AI174" s="168"/>
      <c r="AJ174" s="168"/>
      <c r="AK174" s="168"/>
      <c r="AL174" s="168"/>
      <c r="AM174" s="168"/>
      <c r="AN174" s="168"/>
      <c r="AO174" s="168"/>
      <c r="AP174" s="168"/>
      <c r="AQ174" s="168"/>
      <c r="AR174" s="168"/>
      <c r="AS174" s="168"/>
      <c r="AT174" s="168"/>
    </row>
    <row r="175" spans="13:46" x14ac:dyDescent="0.25">
      <c r="M175" s="168"/>
      <c r="N175" s="168"/>
      <c r="O175" s="168"/>
      <c r="P175" s="168"/>
      <c r="Q175" s="168"/>
      <c r="R175" s="168"/>
      <c r="S175" s="168"/>
      <c r="T175" s="168"/>
      <c r="U175" s="168"/>
      <c r="V175" s="168"/>
      <c r="W175" s="168"/>
      <c r="X175" s="168"/>
      <c r="Y175" s="168"/>
      <c r="Z175" s="168"/>
      <c r="AA175" s="168"/>
      <c r="AB175" s="168"/>
      <c r="AC175" s="168"/>
      <c r="AD175" s="168"/>
      <c r="AE175" s="168"/>
      <c r="AF175" s="168"/>
      <c r="AG175" s="168"/>
      <c r="AH175" s="168"/>
      <c r="AI175" s="168"/>
      <c r="AJ175" s="168"/>
      <c r="AK175" s="168"/>
      <c r="AL175" s="168"/>
      <c r="AM175" s="168"/>
      <c r="AN175" s="168"/>
      <c r="AO175" s="168"/>
      <c r="AP175" s="168"/>
      <c r="AQ175" s="168"/>
      <c r="AR175" s="168"/>
      <c r="AS175" s="168"/>
      <c r="AT175" s="168"/>
    </row>
    <row r="176" spans="13:46" x14ac:dyDescent="0.25">
      <c r="M176" s="168"/>
      <c r="N176" s="168"/>
      <c r="O176" s="168"/>
      <c r="P176" s="168"/>
      <c r="Q176" s="168"/>
      <c r="R176" s="168"/>
      <c r="S176" s="168"/>
      <c r="T176" s="168"/>
      <c r="U176" s="168"/>
      <c r="V176" s="168"/>
      <c r="W176" s="168"/>
      <c r="X176" s="168"/>
      <c r="Y176" s="168"/>
      <c r="Z176" s="168"/>
      <c r="AA176" s="168"/>
      <c r="AB176" s="168"/>
      <c r="AC176" s="168"/>
      <c r="AD176" s="168"/>
      <c r="AE176" s="168"/>
      <c r="AF176" s="168"/>
      <c r="AG176" s="168"/>
      <c r="AH176" s="168"/>
      <c r="AI176" s="168"/>
      <c r="AJ176" s="168"/>
      <c r="AK176" s="168"/>
      <c r="AL176" s="168"/>
      <c r="AM176" s="168"/>
      <c r="AN176" s="168"/>
      <c r="AO176" s="168"/>
      <c r="AP176" s="168"/>
      <c r="AQ176" s="168"/>
      <c r="AR176" s="168"/>
      <c r="AS176" s="168"/>
      <c r="AT176" s="168"/>
    </row>
    <row r="177" spans="13:46" x14ac:dyDescent="0.25">
      <c r="M177" s="168"/>
      <c r="N177" s="168"/>
      <c r="O177" s="168"/>
      <c r="P177" s="168"/>
      <c r="Q177" s="168"/>
      <c r="R177" s="168"/>
      <c r="S177" s="168"/>
      <c r="T177" s="168"/>
      <c r="U177" s="168"/>
      <c r="V177" s="168"/>
      <c r="W177" s="168"/>
      <c r="X177" s="168"/>
      <c r="Y177" s="168"/>
      <c r="Z177" s="168"/>
      <c r="AA177" s="168"/>
      <c r="AB177" s="168"/>
      <c r="AC177" s="168"/>
      <c r="AD177" s="168"/>
      <c r="AE177" s="168"/>
      <c r="AF177" s="168"/>
      <c r="AG177" s="168"/>
      <c r="AH177" s="168"/>
      <c r="AI177" s="168"/>
      <c r="AJ177" s="168"/>
      <c r="AK177" s="168"/>
      <c r="AL177" s="168"/>
      <c r="AM177" s="168"/>
      <c r="AN177" s="168"/>
      <c r="AO177" s="168"/>
      <c r="AP177" s="168"/>
      <c r="AQ177" s="168"/>
      <c r="AR177" s="168"/>
      <c r="AS177" s="168"/>
      <c r="AT177" s="168"/>
    </row>
    <row r="178" spans="13:46" x14ac:dyDescent="0.25">
      <c r="M178" s="168"/>
      <c r="N178" s="168"/>
      <c r="O178" s="168"/>
      <c r="P178" s="168"/>
      <c r="Q178" s="168"/>
      <c r="R178" s="168"/>
      <c r="S178" s="168"/>
      <c r="T178" s="168"/>
      <c r="U178" s="168"/>
      <c r="V178" s="168"/>
      <c r="W178" s="168"/>
      <c r="X178" s="168"/>
      <c r="Y178" s="168"/>
      <c r="Z178" s="168"/>
      <c r="AA178" s="168"/>
      <c r="AB178" s="168"/>
      <c r="AC178" s="168"/>
      <c r="AD178" s="168"/>
      <c r="AE178" s="168"/>
      <c r="AF178" s="168"/>
      <c r="AG178" s="168"/>
      <c r="AH178" s="168"/>
      <c r="AI178" s="168"/>
      <c r="AJ178" s="168"/>
      <c r="AK178" s="168"/>
      <c r="AL178" s="168"/>
      <c r="AM178" s="168"/>
      <c r="AN178" s="168"/>
      <c r="AO178" s="168"/>
      <c r="AP178" s="168"/>
      <c r="AQ178" s="168"/>
      <c r="AR178" s="168"/>
      <c r="AS178" s="168"/>
      <c r="AT178" s="168"/>
    </row>
    <row r="179" spans="13:46" x14ac:dyDescent="0.25">
      <c r="M179" s="168"/>
      <c r="N179" s="168"/>
      <c r="O179" s="168"/>
      <c r="P179" s="168"/>
      <c r="Q179" s="168"/>
      <c r="R179" s="168"/>
      <c r="S179" s="168"/>
      <c r="T179" s="168"/>
      <c r="U179" s="168"/>
      <c r="V179" s="168"/>
      <c r="W179" s="168"/>
      <c r="X179" s="168"/>
      <c r="Y179" s="168"/>
      <c r="Z179" s="168"/>
      <c r="AA179" s="168"/>
      <c r="AB179" s="168"/>
      <c r="AC179" s="168"/>
      <c r="AD179" s="168"/>
      <c r="AE179" s="168"/>
      <c r="AF179" s="168"/>
      <c r="AG179" s="168"/>
      <c r="AH179" s="168"/>
      <c r="AI179" s="168"/>
      <c r="AJ179" s="168"/>
      <c r="AK179" s="168"/>
      <c r="AL179" s="168"/>
      <c r="AM179" s="168"/>
      <c r="AN179" s="168"/>
      <c r="AO179" s="168"/>
      <c r="AP179" s="168"/>
      <c r="AQ179" s="168"/>
      <c r="AR179" s="168"/>
      <c r="AS179" s="168"/>
      <c r="AT179" s="168"/>
    </row>
    <row r="180" spans="13:46" x14ac:dyDescent="0.25">
      <c r="M180" s="168"/>
      <c r="N180" s="168"/>
      <c r="O180" s="168"/>
      <c r="P180" s="168"/>
      <c r="Q180" s="168"/>
      <c r="R180" s="168"/>
      <c r="S180" s="168"/>
      <c r="T180" s="168"/>
      <c r="U180" s="168"/>
      <c r="V180" s="168"/>
      <c r="W180" s="168"/>
      <c r="X180" s="168"/>
      <c r="Y180" s="168"/>
      <c r="Z180" s="168"/>
      <c r="AA180" s="168"/>
      <c r="AB180" s="168"/>
      <c r="AC180" s="168"/>
      <c r="AD180" s="168"/>
      <c r="AE180" s="168"/>
      <c r="AF180" s="168"/>
      <c r="AG180" s="168"/>
      <c r="AH180" s="168"/>
      <c r="AI180" s="168"/>
      <c r="AJ180" s="168"/>
      <c r="AK180" s="168"/>
      <c r="AL180" s="168"/>
      <c r="AM180" s="168"/>
      <c r="AN180" s="168"/>
      <c r="AO180" s="168"/>
      <c r="AP180" s="168"/>
      <c r="AQ180" s="168"/>
      <c r="AR180" s="168"/>
      <c r="AS180" s="168"/>
      <c r="AT180" s="168"/>
    </row>
    <row r="181" spans="13:46" x14ac:dyDescent="0.25">
      <c r="M181" s="168"/>
      <c r="N181" s="168"/>
      <c r="O181" s="168"/>
      <c r="P181" s="168"/>
      <c r="Q181" s="168"/>
      <c r="R181" s="168"/>
      <c r="S181" s="168"/>
      <c r="T181" s="168"/>
      <c r="U181" s="168"/>
      <c r="V181" s="168"/>
      <c r="W181" s="168"/>
      <c r="X181" s="168"/>
      <c r="Y181" s="168"/>
      <c r="Z181" s="168"/>
      <c r="AA181" s="168"/>
      <c r="AB181" s="168"/>
      <c r="AC181" s="168"/>
      <c r="AD181" s="168"/>
      <c r="AE181" s="168"/>
      <c r="AF181" s="168"/>
      <c r="AG181" s="168"/>
      <c r="AH181" s="168"/>
      <c r="AI181" s="168"/>
      <c r="AJ181" s="168"/>
      <c r="AK181" s="168"/>
      <c r="AL181" s="168"/>
      <c r="AM181" s="168"/>
      <c r="AN181" s="168"/>
      <c r="AO181" s="168"/>
      <c r="AP181" s="168"/>
      <c r="AQ181" s="168"/>
      <c r="AR181" s="168"/>
      <c r="AS181" s="168"/>
      <c r="AT181" s="168"/>
    </row>
    <row r="182" spans="13:46" x14ac:dyDescent="0.25">
      <c r="M182" s="168"/>
      <c r="N182" s="168"/>
      <c r="O182" s="168"/>
      <c r="P182" s="168"/>
      <c r="Q182" s="168"/>
      <c r="R182" s="168"/>
      <c r="S182" s="168"/>
      <c r="T182" s="168"/>
      <c r="U182" s="168"/>
      <c r="V182" s="168"/>
      <c r="W182" s="168"/>
      <c r="X182" s="168"/>
      <c r="Y182" s="168"/>
      <c r="Z182" s="168"/>
      <c r="AA182" s="168"/>
      <c r="AB182" s="168"/>
      <c r="AC182" s="168"/>
      <c r="AD182" s="168"/>
      <c r="AE182" s="168"/>
      <c r="AF182" s="168"/>
      <c r="AG182" s="168"/>
      <c r="AH182" s="168"/>
      <c r="AI182" s="168"/>
      <c r="AJ182" s="168"/>
      <c r="AK182" s="168"/>
      <c r="AL182" s="168"/>
      <c r="AM182" s="168"/>
      <c r="AN182" s="168"/>
      <c r="AO182" s="168"/>
      <c r="AP182" s="168"/>
      <c r="AQ182" s="168"/>
      <c r="AR182" s="168"/>
      <c r="AS182" s="168"/>
      <c r="AT182" s="168"/>
    </row>
    <row r="183" spans="13:46" x14ac:dyDescent="0.25">
      <c r="M183" s="168"/>
      <c r="N183" s="168"/>
      <c r="O183" s="168"/>
      <c r="P183" s="168"/>
      <c r="Q183" s="168"/>
      <c r="R183" s="168"/>
      <c r="S183" s="168"/>
      <c r="T183" s="168"/>
      <c r="U183" s="168"/>
      <c r="V183" s="168"/>
      <c r="W183" s="168"/>
      <c r="X183" s="168"/>
      <c r="Y183" s="168"/>
      <c r="Z183" s="168"/>
      <c r="AA183" s="168"/>
      <c r="AB183" s="168"/>
      <c r="AC183" s="168"/>
      <c r="AD183" s="168"/>
      <c r="AE183" s="168"/>
      <c r="AF183" s="168"/>
      <c r="AG183" s="168"/>
      <c r="AH183" s="168"/>
      <c r="AI183" s="168"/>
      <c r="AJ183" s="168"/>
      <c r="AK183" s="168"/>
      <c r="AL183" s="168"/>
      <c r="AM183" s="168"/>
      <c r="AN183" s="168"/>
      <c r="AO183" s="168"/>
      <c r="AP183" s="168"/>
      <c r="AQ183" s="168"/>
      <c r="AR183" s="168"/>
      <c r="AS183" s="168"/>
      <c r="AT183" s="168"/>
    </row>
    <row r="184" spans="13:46" x14ac:dyDescent="0.25">
      <c r="M184" s="168"/>
      <c r="N184" s="168"/>
      <c r="O184" s="168"/>
      <c r="P184" s="168"/>
      <c r="Q184" s="168"/>
      <c r="R184" s="168"/>
      <c r="S184" s="168"/>
      <c r="T184" s="168"/>
      <c r="U184" s="168"/>
      <c r="V184" s="168"/>
      <c r="W184" s="168"/>
      <c r="X184" s="168"/>
      <c r="Y184" s="168"/>
      <c r="Z184" s="168"/>
      <c r="AA184" s="168"/>
      <c r="AB184" s="168"/>
      <c r="AC184" s="168"/>
      <c r="AD184" s="168"/>
      <c r="AE184" s="168"/>
      <c r="AF184" s="168"/>
      <c r="AG184" s="168"/>
      <c r="AH184" s="168"/>
      <c r="AI184" s="168"/>
      <c r="AJ184" s="168"/>
      <c r="AK184" s="168"/>
      <c r="AL184" s="168"/>
      <c r="AM184" s="168"/>
      <c r="AN184" s="168"/>
      <c r="AO184" s="168"/>
      <c r="AP184" s="168"/>
      <c r="AQ184" s="168"/>
      <c r="AR184" s="168"/>
      <c r="AS184" s="168"/>
      <c r="AT184" s="168"/>
    </row>
    <row r="185" spans="13:46" x14ac:dyDescent="0.25">
      <c r="M185" s="168"/>
      <c r="N185" s="168"/>
      <c r="O185" s="168"/>
      <c r="P185" s="168"/>
      <c r="Q185" s="168"/>
      <c r="R185" s="168"/>
      <c r="S185" s="168"/>
      <c r="T185" s="168"/>
      <c r="U185" s="168"/>
      <c r="V185" s="168"/>
      <c r="W185" s="168"/>
      <c r="X185" s="168"/>
      <c r="Y185" s="168"/>
      <c r="Z185" s="168"/>
      <c r="AA185" s="168"/>
      <c r="AB185" s="168"/>
      <c r="AC185" s="168"/>
      <c r="AD185" s="168"/>
      <c r="AE185" s="168"/>
      <c r="AF185" s="168"/>
      <c r="AG185" s="168"/>
      <c r="AH185" s="168"/>
      <c r="AI185" s="168"/>
      <c r="AJ185" s="168"/>
      <c r="AK185" s="168"/>
      <c r="AL185" s="168"/>
      <c r="AM185" s="168"/>
      <c r="AN185" s="168"/>
      <c r="AO185" s="168"/>
      <c r="AP185" s="168"/>
      <c r="AQ185" s="168"/>
      <c r="AR185" s="168"/>
      <c r="AS185" s="168"/>
      <c r="AT185" s="168"/>
    </row>
    <row r="186" spans="13:46" x14ac:dyDescent="0.25">
      <c r="M186" s="168"/>
      <c r="N186" s="168"/>
      <c r="O186" s="168"/>
      <c r="P186" s="168"/>
      <c r="Q186" s="168"/>
      <c r="R186" s="168"/>
      <c r="S186" s="168"/>
      <c r="T186" s="168"/>
      <c r="U186" s="168"/>
      <c r="V186" s="168"/>
      <c r="W186" s="168"/>
      <c r="X186" s="168"/>
      <c r="Y186" s="168"/>
      <c r="Z186" s="168"/>
      <c r="AA186" s="168"/>
      <c r="AB186" s="168"/>
      <c r="AC186" s="168"/>
      <c r="AD186" s="168"/>
      <c r="AE186" s="168"/>
      <c r="AF186" s="168"/>
      <c r="AG186" s="168"/>
      <c r="AH186" s="168"/>
      <c r="AI186" s="168"/>
      <c r="AJ186" s="168"/>
      <c r="AK186" s="168"/>
      <c r="AL186" s="168"/>
      <c r="AM186" s="168"/>
      <c r="AN186" s="168"/>
      <c r="AO186" s="168"/>
      <c r="AP186" s="168"/>
      <c r="AQ186" s="168"/>
      <c r="AR186" s="168"/>
      <c r="AS186" s="168"/>
      <c r="AT186" s="168"/>
    </row>
    <row r="187" spans="13:46" x14ac:dyDescent="0.25">
      <c r="M187" s="168"/>
      <c r="N187" s="168"/>
      <c r="O187" s="168"/>
      <c r="P187" s="168"/>
      <c r="Q187" s="168"/>
      <c r="R187" s="168"/>
      <c r="S187" s="168"/>
      <c r="T187" s="168"/>
      <c r="U187" s="168"/>
      <c r="V187" s="168"/>
      <c r="W187" s="168"/>
      <c r="X187" s="168"/>
      <c r="Y187" s="168"/>
      <c r="Z187" s="168"/>
      <c r="AA187" s="168"/>
      <c r="AB187" s="168"/>
      <c r="AC187" s="168"/>
      <c r="AD187" s="168"/>
      <c r="AE187" s="168"/>
      <c r="AF187" s="168"/>
      <c r="AG187" s="168"/>
      <c r="AH187" s="168"/>
      <c r="AI187" s="168"/>
      <c r="AJ187" s="168"/>
      <c r="AK187" s="168"/>
      <c r="AL187" s="168"/>
      <c r="AM187" s="168"/>
      <c r="AN187" s="168"/>
      <c r="AO187" s="168"/>
      <c r="AP187" s="168"/>
      <c r="AQ187" s="168"/>
      <c r="AR187" s="168"/>
      <c r="AS187" s="168"/>
      <c r="AT187" s="168"/>
    </row>
    <row r="188" spans="13:46" x14ac:dyDescent="0.25">
      <c r="M188" s="168"/>
      <c r="N188" s="168"/>
      <c r="O188" s="168"/>
      <c r="P188" s="168"/>
      <c r="Q188" s="168"/>
      <c r="R188" s="168"/>
      <c r="S188" s="168"/>
      <c r="T188" s="168"/>
      <c r="U188" s="168"/>
      <c r="V188" s="168"/>
      <c r="W188" s="168"/>
      <c r="X188" s="168"/>
      <c r="Y188" s="168"/>
      <c r="Z188" s="168"/>
      <c r="AA188" s="168"/>
      <c r="AB188" s="168"/>
      <c r="AC188" s="168"/>
      <c r="AD188" s="168"/>
      <c r="AE188" s="168"/>
      <c r="AF188" s="168"/>
      <c r="AG188" s="168"/>
      <c r="AH188" s="168"/>
      <c r="AI188" s="168"/>
      <c r="AJ188" s="168"/>
      <c r="AK188" s="168"/>
      <c r="AL188" s="168"/>
      <c r="AM188" s="168"/>
      <c r="AN188" s="168"/>
      <c r="AO188" s="168"/>
      <c r="AP188" s="168"/>
      <c r="AQ188" s="168"/>
      <c r="AR188" s="168"/>
      <c r="AS188" s="168"/>
      <c r="AT188" s="168"/>
    </row>
    <row r="189" spans="13:46" x14ac:dyDescent="0.25">
      <c r="M189" s="168"/>
      <c r="N189" s="168"/>
      <c r="O189" s="168"/>
      <c r="P189" s="168"/>
      <c r="Q189" s="168"/>
      <c r="R189" s="168"/>
      <c r="S189" s="168"/>
      <c r="T189" s="168"/>
      <c r="U189" s="168"/>
      <c r="V189" s="168"/>
      <c r="W189" s="168"/>
      <c r="X189" s="168"/>
      <c r="Y189" s="168"/>
      <c r="Z189" s="168"/>
      <c r="AA189" s="168"/>
      <c r="AB189" s="168"/>
      <c r="AC189" s="168"/>
      <c r="AD189" s="168"/>
      <c r="AE189" s="168"/>
      <c r="AF189" s="168"/>
      <c r="AG189" s="168"/>
      <c r="AH189" s="168"/>
      <c r="AI189" s="168"/>
      <c r="AJ189" s="168"/>
      <c r="AK189" s="168"/>
      <c r="AL189" s="168"/>
      <c r="AM189" s="168"/>
      <c r="AN189" s="168"/>
      <c r="AO189" s="168"/>
      <c r="AP189" s="168"/>
      <c r="AQ189" s="168"/>
      <c r="AR189" s="168"/>
      <c r="AS189" s="168"/>
      <c r="AT189" s="168"/>
    </row>
    <row r="190" spans="13:46" x14ac:dyDescent="0.25">
      <c r="M190" s="168"/>
      <c r="N190" s="168"/>
      <c r="O190" s="168"/>
      <c r="P190" s="168"/>
      <c r="Q190" s="168"/>
      <c r="R190" s="168"/>
      <c r="S190" s="168"/>
      <c r="T190" s="168"/>
      <c r="U190" s="168"/>
      <c r="V190" s="168"/>
      <c r="W190" s="168"/>
      <c r="X190" s="168"/>
      <c r="Y190" s="168"/>
      <c r="Z190" s="168"/>
      <c r="AA190" s="168"/>
      <c r="AB190" s="168"/>
      <c r="AC190" s="168"/>
      <c r="AD190" s="168"/>
      <c r="AE190" s="168"/>
      <c r="AF190" s="168"/>
      <c r="AG190" s="168"/>
      <c r="AH190" s="168"/>
      <c r="AI190" s="168"/>
      <c r="AJ190" s="168"/>
      <c r="AK190" s="168"/>
      <c r="AL190" s="168"/>
      <c r="AM190" s="168"/>
      <c r="AN190" s="168"/>
      <c r="AO190" s="168"/>
      <c r="AP190" s="168"/>
      <c r="AQ190" s="168"/>
      <c r="AR190" s="168"/>
      <c r="AS190" s="168"/>
      <c r="AT190" s="168"/>
    </row>
    <row r="191" spans="13:46" x14ac:dyDescent="0.25">
      <c r="M191" s="168"/>
      <c r="N191" s="168"/>
      <c r="O191" s="168"/>
      <c r="P191" s="168"/>
      <c r="Q191" s="168"/>
      <c r="R191" s="168"/>
      <c r="S191" s="168"/>
      <c r="T191" s="168"/>
      <c r="U191" s="168"/>
      <c r="V191" s="168"/>
      <c r="W191" s="168"/>
      <c r="X191" s="168"/>
      <c r="Y191" s="168"/>
      <c r="Z191" s="168"/>
      <c r="AA191" s="168"/>
      <c r="AB191" s="168"/>
      <c r="AC191" s="168"/>
      <c r="AD191" s="168"/>
      <c r="AE191" s="168"/>
      <c r="AF191" s="168"/>
      <c r="AG191" s="168"/>
      <c r="AH191" s="168"/>
      <c r="AI191" s="168"/>
      <c r="AJ191" s="168"/>
      <c r="AK191" s="168"/>
      <c r="AL191" s="168"/>
      <c r="AM191" s="168"/>
      <c r="AN191" s="168"/>
      <c r="AO191" s="168"/>
      <c r="AP191" s="168"/>
      <c r="AQ191" s="168"/>
      <c r="AR191" s="168"/>
      <c r="AS191" s="168"/>
      <c r="AT191" s="168"/>
    </row>
    <row r="192" spans="13:46" x14ac:dyDescent="0.25">
      <c r="M192" s="168"/>
      <c r="N192" s="168"/>
      <c r="O192" s="168"/>
      <c r="P192" s="168"/>
      <c r="Q192" s="168"/>
      <c r="R192" s="168"/>
      <c r="S192" s="168"/>
      <c r="T192" s="168"/>
      <c r="U192" s="168"/>
      <c r="V192" s="168"/>
      <c r="W192" s="168"/>
      <c r="X192" s="168"/>
      <c r="Y192" s="168"/>
      <c r="Z192" s="168"/>
      <c r="AA192" s="168"/>
      <c r="AB192" s="168"/>
      <c r="AC192" s="168"/>
      <c r="AD192" s="168"/>
      <c r="AE192" s="168"/>
      <c r="AF192" s="168"/>
      <c r="AG192" s="168"/>
      <c r="AH192" s="168"/>
      <c r="AI192" s="168"/>
      <c r="AJ192" s="168"/>
      <c r="AK192" s="168"/>
      <c r="AL192" s="168"/>
      <c r="AM192" s="168"/>
      <c r="AN192" s="168"/>
      <c r="AO192" s="168"/>
      <c r="AP192" s="168"/>
      <c r="AQ192" s="168"/>
      <c r="AR192" s="168"/>
      <c r="AS192" s="168"/>
      <c r="AT192" s="168"/>
    </row>
    <row r="193" spans="13:46" x14ac:dyDescent="0.25">
      <c r="M193" s="168"/>
      <c r="N193" s="168"/>
      <c r="O193" s="168"/>
      <c r="P193" s="168"/>
      <c r="Q193" s="168"/>
      <c r="R193" s="168"/>
      <c r="S193" s="168"/>
      <c r="T193" s="168"/>
      <c r="U193" s="168"/>
      <c r="V193" s="168"/>
      <c r="W193" s="168"/>
      <c r="X193" s="168"/>
      <c r="Y193" s="168"/>
      <c r="Z193" s="168"/>
      <c r="AA193" s="168"/>
      <c r="AB193" s="168"/>
      <c r="AC193" s="168"/>
      <c r="AD193" s="168"/>
      <c r="AE193" s="168"/>
      <c r="AF193" s="168"/>
      <c r="AG193" s="168"/>
      <c r="AH193" s="168"/>
      <c r="AI193" s="168"/>
      <c r="AJ193" s="168"/>
      <c r="AK193" s="168"/>
      <c r="AL193" s="168"/>
      <c r="AM193" s="168"/>
      <c r="AN193" s="168"/>
      <c r="AO193" s="168"/>
      <c r="AP193" s="168"/>
      <c r="AQ193" s="168"/>
      <c r="AR193" s="168"/>
      <c r="AS193" s="168"/>
      <c r="AT193" s="168"/>
    </row>
    <row r="194" spans="13:46" x14ac:dyDescent="0.25">
      <c r="M194" s="168"/>
      <c r="N194" s="168"/>
      <c r="O194" s="168"/>
      <c r="P194" s="168"/>
      <c r="Q194" s="168"/>
      <c r="R194" s="168"/>
      <c r="S194" s="168"/>
      <c r="T194" s="168"/>
      <c r="U194" s="168"/>
      <c r="V194" s="168"/>
      <c r="W194" s="168"/>
      <c r="X194" s="168"/>
      <c r="Y194" s="168"/>
      <c r="Z194" s="168"/>
      <c r="AA194" s="168"/>
      <c r="AB194" s="168"/>
      <c r="AC194" s="168"/>
      <c r="AD194" s="168"/>
      <c r="AE194" s="168"/>
      <c r="AF194" s="168"/>
      <c r="AG194" s="168"/>
      <c r="AH194" s="168"/>
      <c r="AI194" s="168"/>
      <c r="AJ194" s="168"/>
      <c r="AK194" s="168"/>
      <c r="AL194" s="168"/>
      <c r="AM194" s="168"/>
      <c r="AN194" s="168"/>
      <c r="AO194" s="168"/>
      <c r="AP194" s="168"/>
      <c r="AQ194" s="168"/>
      <c r="AR194" s="168"/>
      <c r="AS194" s="168"/>
      <c r="AT194" s="168"/>
    </row>
    <row r="195" spans="13:46" x14ac:dyDescent="0.25">
      <c r="M195" s="168"/>
      <c r="N195" s="168"/>
      <c r="O195" s="168"/>
      <c r="P195" s="168"/>
      <c r="Q195" s="168"/>
      <c r="R195" s="168"/>
      <c r="S195" s="168"/>
      <c r="T195" s="168"/>
      <c r="U195" s="168"/>
      <c r="V195" s="168"/>
      <c r="W195" s="168"/>
      <c r="X195" s="168"/>
      <c r="Y195" s="168"/>
      <c r="Z195" s="168"/>
      <c r="AA195" s="168"/>
      <c r="AB195" s="168"/>
      <c r="AC195" s="168"/>
      <c r="AD195" s="168"/>
      <c r="AE195" s="168"/>
      <c r="AF195" s="168"/>
      <c r="AG195" s="168"/>
      <c r="AH195" s="168"/>
      <c r="AI195" s="168"/>
      <c r="AJ195" s="168"/>
      <c r="AK195" s="168"/>
      <c r="AL195" s="168"/>
      <c r="AM195" s="168"/>
      <c r="AN195" s="168"/>
      <c r="AO195" s="168"/>
      <c r="AP195" s="168"/>
      <c r="AQ195" s="168"/>
      <c r="AR195" s="168"/>
      <c r="AS195" s="168"/>
      <c r="AT195" s="168"/>
    </row>
    <row r="196" spans="13:46" x14ac:dyDescent="0.25">
      <c r="M196" s="168"/>
      <c r="N196" s="168"/>
      <c r="O196" s="168"/>
      <c r="P196" s="168"/>
      <c r="Q196" s="168"/>
      <c r="R196" s="168"/>
      <c r="S196" s="168"/>
      <c r="T196" s="168"/>
      <c r="U196" s="168"/>
      <c r="V196" s="168"/>
      <c r="W196" s="168"/>
      <c r="X196" s="168"/>
      <c r="Y196" s="168"/>
      <c r="Z196" s="168"/>
      <c r="AA196" s="168"/>
      <c r="AB196" s="168"/>
      <c r="AC196" s="168"/>
      <c r="AD196" s="168"/>
      <c r="AE196" s="168"/>
      <c r="AF196" s="168"/>
      <c r="AG196" s="168"/>
      <c r="AH196" s="168"/>
      <c r="AI196" s="168"/>
      <c r="AJ196" s="168"/>
      <c r="AK196" s="168"/>
      <c r="AL196" s="168"/>
      <c r="AM196" s="168"/>
      <c r="AN196" s="168"/>
      <c r="AO196" s="168"/>
      <c r="AP196" s="168"/>
      <c r="AQ196" s="168"/>
      <c r="AR196" s="168"/>
      <c r="AS196" s="168"/>
      <c r="AT196" s="168"/>
    </row>
    <row r="197" spans="13:46" x14ac:dyDescent="0.25">
      <c r="M197" s="168"/>
      <c r="N197" s="168"/>
      <c r="O197" s="168"/>
      <c r="P197" s="168"/>
      <c r="Q197" s="168"/>
      <c r="R197" s="168"/>
      <c r="S197" s="168"/>
      <c r="T197" s="168"/>
      <c r="U197" s="168"/>
      <c r="V197" s="168"/>
      <c r="W197" s="168"/>
      <c r="X197" s="168"/>
      <c r="Y197" s="168"/>
      <c r="Z197" s="168"/>
      <c r="AA197" s="168"/>
      <c r="AB197" s="168"/>
      <c r="AC197" s="168"/>
      <c r="AD197" s="168"/>
      <c r="AE197" s="168"/>
      <c r="AF197" s="168"/>
      <c r="AG197" s="168"/>
      <c r="AH197" s="168"/>
      <c r="AI197" s="168"/>
      <c r="AJ197" s="168"/>
      <c r="AK197" s="168"/>
      <c r="AL197" s="168"/>
      <c r="AM197" s="168"/>
      <c r="AN197" s="168"/>
      <c r="AO197" s="168"/>
      <c r="AP197" s="168"/>
      <c r="AQ197" s="168"/>
      <c r="AR197" s="168"/>
      <c r="AS197" s="168"/>
      <c r="AT197" s="168"/>
    </row>
    <row r="198" spans="13:46" x14ac:dyDescent="0.25">
      <c r="M198" s="168"/>
      <c r="N198" s="168"/>
      <c r="O198" s="168"/>
      <c r="P198" s="168"/>
      <c r="Q198" s="168"/>
      <c r="R198" s="168"/>
      <c r="S198" s="168"/>
      <c r="T198" s="168"/>
      <c r="U198" s="168"/>
      <c r="V198" s="168"/>
      <c r="W198" s="168"/>
      <c r="X198" s="168"/>
      <c r="Y198" s="168"/>
      <c r="Z198" s="168"/>
      <c r="AA198" s="168"/>
      <c r="AB198" s="168"/>
      <c r="AC198" s="168"/>
      <c r="AD198" s="168"/>
      <c r="AE198" s="168"/>
      <c r="AF198" s="168"/>
      <c r="AG198" s="168"/>
      <c r="AH198" s="168"/>
      <c r="AI198" s="168"/>
      <c r="AJ198" s="168"/>
      <c r="AK198" s="168"/>
      <c r="AL198" s="168"/>
      <c r="AM198" s="168"/>
      <c r="AN198" s="168"/>
      <c r="AO198" s="168"/>
      <c r="AP198" s="168"/>
      <c r="AQ198" s="168"/>
      <c r="AR198" s="168"/>
      <c r="AS198" s="168"/>
      <c r="AT198" s="168"/>
    </row>
    <row r="199" spans="13:46" x14ac:dyDescent="0.25">
      <c r="M199" s="168"/>
      <c r="N199" s="168"/>
      <c r="O199" s="168"/>
      <c r="P199" s="168"/>
      <c r="Q199" s="168"/>
      <c r="R199" s="168"/>
      <c r="S199" s="168"/>
      <c r="T199" s="168"/>
      <c r="U199" s="168"/>
      <c r="V199" s="168"/>
      <c r="W199" s="168"/>
      <c r="X199" s="168"/>
      <c r="Y199" s="168"/>
      <c r="Z199" s="168"/>
      <c r="AA199" s="168"/>
      <c r="AB199" s="168"/>
      <c r="AC199" s="168"/>
      <c r="AD199" s="168"/>
      <c r="AE199" s="168"/>
      <c r="AF199" s="168"/>
      <c r="AG199" s="168"/>
      <c r="AH199" s="168"/>
      <c r="AI199" s="168"/>
      <c r="AJ199" s="168"/>
      <c r="AK199" s="168"/>
      <c r="AL199" s="168"/>
      <c r="AM199" s="168"/>
      <c r="AN199" s="168"/>
      <c r="AO199" s="168"/>
      <c r="AP199" s="168"/>
      <c r="AQ199" s="168"/>
      <c r="AR199" s="168"/>
      <c r="AS199" s="168"/>
      <c r="AT199" s="168"/>
    </row>
    <row r="200" spans="13:46" x14ac:dyDescent="0.25">
      <c r="M200" s="168"/>
      <c r="N200" s="168"/>
      <c r="O200" s="168"/>
      <c r="P200" s="168"/>
      <c r="Q200" s="168"/>
      <c r="R200" s="168"/>
      <c r="S200" s="168"/>
      <c r="T200" s="168"/>
      <c r="U200" s="168"/>
      <c r="V200" s="168"/>
      <c r="W200" s="168"/>
      <c r="X200" s="168"/>
      <c r="Y200" s="168"/>
      <c r="Z200" s="168"/>
      <c r="AA200" s="168"/>
      <c r="AB200" s="168"/>
      <c r="AC200" s="168"/>
      <c r="AD200" s="168"/>
      <c r="AE200" s="168"/>
      <c r="AF200" s="168"/>
      <c r="AG200" s="168"/>
      <c r="AH200" s="168"/>
      <c r="AI200" s="168"/>
      <c r="AJ200" s="168"/>
      <c r="AK200" s="168"/>
      <c r="AL200" s="168"/>
      <c r="AM200" s="168"/>
      <c r="AN200" s="168"/>
      <c r="AO200" s="168"/>
      <c r="AP200" s="168"/>
      <c r="AQ200" s="168"/>
      <c r="AR200" s="168"/>
      <c r="AS200" s="168"/>
      <c r="AT200" s="168"/>
    </row>
    <row r="201" spans="13:46" x14ac:dyDescent="0.25">
      <c r="M201" s="168"/>
      <c r="N201" s="168"/>
      <c r="O201" s="168"/>
      <c r="P201" s="168"/>
      <c r="Q201" s="168"/>
      <c r="R201" s="168"/>
      <c r="S201" s="168"/>
      <c r="T201" s="168"/>
      <c r="U201" s="168"/>
      <c r="V201" s="168"/>
      <c r="W201" s="168"/>
      <c r="X201" s="168"/>
      <c r="Y201" s="168"/>
      <c r="Z201" s="168"/>
      <c r="AA201" s="168"/>
      <c r="AB201" s="168"/>
      <c r="AC201" s="168"/>
      <c r="AD201" s="168"/>
      <c r="AE201" s="168"/>
      <c r="AF201" s="168"/>
      <c r="AG201" s="168"/>
      <c r="AH201" s="168"/>
      <c r="AI201" s="168"/>
      <c r="AJ201" s="168"/>
      <c r="AK201" s="168"/>
      <c r="AL201" s="168"/>
      <c r="AM201" s="168"/>
      <c r="AN201" s="168"/>
      <c r="AO201" s="168"/>
      <c r="AP201" s="168"/>
      <c r="AQ201" s="168"/>
      <c r="AR201" s="168"/>
      <c r="AS201" s="168"/>
      <c r="AT201" s="168"/>
    </row>
    <row r="202" spans="13:46" x14ac:dyDescent="0.25">
      <c r="M202" s="168"/>
      <c r="N202" s="168"/>
      <c r="O202" s="168"/>
      <c r="P202" s="168"/>
      <c r="Q202" s="168"/>
      <c r="R202" s="168"/>
      <c r="S202" s="168"/>
      <c r="T202" s="168"/>
      <c r="U202" s="168"/>
      <c r="V202" s="168"/>
      <c r="W202" s="168"/>
      <c r="X202" s="168"/>
      <c r="Y202" s="168"/>
      <c r="Z202" s="168"/>
      <c r="AA202" s="168"/>
      <c r="AB202" s="168"/>
      <c r="AC202" s="168"/>
      <c r="AD202" s="168"/>
      <c r="AE202" s="168"/>
      <c r="AF202" s="168"/>
      <c r="AG202" s="168"/>
      <c r="AH202" s="168"/>
      <c r="AI202" s="168"/>
      <c r="AJ202" s="168"/>
      <c r="AK202" s="168"/>
      <c r="AL202" s="168"/>
      <c r="AM202" s="168"/>
      <c r="AN202" s="168"/>
      <c r="AO202" s="168"/>
      <c r="AP202" s="168"/>
      <c r="AQ202" s="168"/>
      <c r="AR202" s="168"/>
      <c r="AS202" s="168"/>
      <c r="AT202" s="168"/>
    </row>
    <row r="203" spans="13:46" x14ac:dyDescent="0.25">
      <c r="M203" s="168"/>
      <c r="N203" s="168"/>
      <c r="O203" s="168"/>
      <c r="P203" s="168"/>
      <c r="Q203" s="168"/>
      <c r="R203" s="168"/>
      <c r="S203" s="168"/>
      <c r="T203" s="168"/>
      <c r="U203" s="168"/>
      <c r="V203" s="168"/>
      <c r="W203" s="168"/>
      <c r="X203" s="168"/>
      <c r="Y203" s="168"/>
      <c r="Z203" s="168"/>
      <c r="AA203" s="168"/>
      <c r="AB203" s="168"/>
      <c r="AC203" s="168"/>
      <c r="AD203" s="168"/>
      <c r="AE203" s="168"/>
      <c r="AF203" s="168"/>
      <c r="AG203" s="168"/>
      <c r="AH203" s="168"/>
      <c r="AI203" s="168"/>
      <c r="AJ203" s="168"/>
      <c r="AK203" s="168"/>
      <c r="AL203" s="168"/>
      <c r="AM203" s="168"/>
      <c r="AN203" s="168"/>
      <c r="AO203" s="168"/>
      <c r="AP203" s="168"/>
      <c r="AQ203" s="168"/>
      <c r="AR203" s="168"/>
      <c r="AS203" s="168"/>
      <c r="AT203" s="168"/>
    </row>
    <row r="204" spans="13:46" x14ac:dyDescent="0.25">
      <c r="M204" s="168"/>
      <c r="N204" s="168"/>
      <c r="O204" s="168"/>
      <c r="P204" s="168"/>
      <c r="Q204" s="168"/>
      <c r="R204" s="168"/>
      <c r="S204" s="168"/>
      <c r="T204" s="168"/>
      <c r="U204" s="168"/>
      <c r="V204" s="168"/>
      <c r="W204" s="168"/>
      <c r="X204" s="168"/>
      <c r="Y204" s="168"/>
      <c r="Z204" s="168"/>
      <c r="AA204" s="168"/>
      <c r="AB204" s="168"/>
      <c r="AC204" s="168"/>
      <c r="AD204" s="168"/>
      <c r="AE204" s="168"/>
      <c r="AF204" s="168"/>
      <c r="AG204" s="168"/>
      <c r="AH204" s="168"/>
      <c r="AI204" s="168"/>
      <c r="AJ204" s="168"/>
      <c r="AK204" s="168"/>
      <c r="AL204" s="168"/>
      <c r="AM204" s="168"/>
      <c r="AN204" s="168"/>
      <c r="AO204" s="168"/>
      <c r="AP204" s="168"/>
      <c r="AQ204" s="168"/>
      <c r="AR204" s="168"/>
      <c r="AS204" s="168"/>
      <c r="AT204" s="168"/>
    </row>
    <row r="205" spans="13:46" x14ac:dyDescent="0.25">
      <c r="M205" s="168"/>
      <c r="N205" s="168"/>
      <c r="O205" s="168"/>
      <c r="P205" s="168"/>
      <c r="Q205" s="168"/>
      <c r="R205" s="168"/>
      <c r="S205" s="168"/>
      <c r="T205" s="168"/>
      <c r="U205" s="168"/>
      <c r="V205" s="168"/>
      <c r="W205" s="168"/>
      <c r="X205" s="168"/>
      <c r="Y205" s="168"/>
      <c r="Z205" s="168"/>
      <c r="AA205" s="168"/>
      <c r="AB205" s="168"/>
      <c r="AC205" s="168"/>
      <c r="AD205" s="168"/>
      <c r="AE205" s="168"/>
      <c r="AF205" s="168"/>
      <c r="AG205" s="168"/>
      <c r="AH205" s="168"/>
      <c r="AI205" s="168"/>
      <c r="AJ205" s="168"/>
      <c r="AK205" s="168"/>
      <c r="AL205" s="168"/>
      <c r="AM205" s="168"/>
      <c r="AN205" s="168"/>
      <c r="AO205" s="168"/>
      <c r="AP205" s="168"/>
      <c r="AQ205" s="168"/>
      <c r="AR205" s="168"/>
      <c r="AS205" s="168"/>
      <c r="AT205" s="168"/>
    </row>
    <row r="206" spans="13:46" x14ac:dyDescent="0.25">
      <c r="M206" s="168"/>
      <c r="N206" s="168"/>
      <c r="O206" s="168"/>
      <c r="P206" s="168"/>
      <c r="Q206" s="168"/>
      <c r="R206" s="168"/>
      <c r="S206" s="168"/>
      <c r="T206" s="168"/>
      <c r="U206" s="168"/>
      <c r="V206" s="168"/>
      <c r="W206" s="168"/>
      <c r="X206" s="168"/>
      <c r="Y206" s="168"/>
      <c r="Z206" s="168"/>
      <c r="AA206" s="168"/>
      <c r="AB206" s="168"/>
      <c r="AC206" s="168"/>
      <c r="AD206" s="168"/>
      <c r="AE206" s="168"/>
      <c r="AF206" s="168"/>
      <c r="AG206" s="168"/>
      <c r="AH206" s="168"/>
      <c r="AI206" s="168"/>
      <c r="AJ206" s="168"/>
      <c r="AK206" s="168"/>
      <c r="AL206" s="168"/>
      <c r="AM206" s="168"/>
      <c r="AN206" s="168"/>
      <c r="AO206" s="168"/>
      <c r="AP206" s="168"/>
      <c r="AQ206" s="168"/>
      <c r="AR206" s="168"/>
      <c r="AS206" s="168"/>
      <c r="AT206" s="168"/>
    </row>
    <row r="207" spans="13:46" x14ac:dyDescent="0.25">
      <c r="M207" s="168"/>
      <c r="N207" s="168"/>
      <c r="O207" s="168"/>
      <c r="P207" s="168"/>
      <c r="Q207" s="168"/>
      <c r="R207" s="168"/>
      <c r="S207" s="168"/>
      <c r="T207" s="168"/>
      <c r="U207" s="168"/>
      <c r="V207" s="168"/>
      <c r="W207" s="168"/>
      <c r="X207" s="168"/>
      <c r="Y207" s="168"/>
      <c r="Z207" s="168"/>
      <c r="AA207" s="168"/>
      <c r="AB207" s="168"/>
      <c r="AC207" s="168"/>
      <c r="AD207" s="168"/>
      <c r="AE207" s="168"/>
      <c r="AF207" s="168"/>
      <c r="AG207" s="168"/>
      <c r="AH207" s="168"/>
      <c r="AI207" s="168"/>
      <c r="AJ207" s="168"/>
      <c r="AK207" s="168"/>
      <c r="AL207" s="168"/>
      <c r="AM207" s="168"/>
      <c r="AN207" s="168"/>
      <c r="AO207" s="168"/>
      <c r="AP207" s="168"/>
      <c r="AQ207" s="168"/>
      <c r="AR207" s="168"/>
      <c r="AS207" s="168"/>
      <c r="AT207" s="168"/>
    </row>
    <row r="208" spans="13:46" x14ac:dyDescent="0.25">
      <c r="M208" s="168"/>
      <c r="N208" s="168"/>
      <c r="O208" s="168"/>
      <c r="P208" s="168"/>
      <c r="Q208" s="168"/>
      <c r="R208" s="168"/>
      <c r="S208" s="168"/>
      <c r="T208" s="168"/>
      <c r="U208" s="168"/>
      <c r="V208" s="168"/>
      <c r="W208" s="168"/>
      <c r="X208" s="168"/>
      <c r="Y208" s="168"/>
      <c r="Z208" s="168"/>
      <c r="AA208" s="168"/>
      <c r="AB208" s="168"/>
      <c r="AC208" s="168"/>
      <c r="AD208" s="168"/>
      <c r="AE208" s="168"/>
      <c r="AF208" s="168"/>
      <c r="AG208" s="168"/>
      <c r="AH208" s="168"/>
      <c r="AI208" s="168"/>
      <c r="AJ208" s="168"/>
      <c r="AK208" s="168"/>
      <c r="AL208" s="168"/>
      <c r="AM208" s="168"/>
      <c r="AN208" s="168"/>
      <c r="AO208" s="168"/>
      <c r="AP208" s="168"/>
      <c r="AQ208" s="168"/>
      <c r="AR208" s="168"/>
      <c r="AS208" s="168"/>
      <c r="AT208" s="168"/>
    </row>
    <row r="209" spans="13:46" x14ac:dyDescent="0.25">
      <c r="M209" s="168"/>
      <c r="N209" s="168"/>
      <c r="O209" s="168"/>
      <c r="P209" s="168"/>
      <c r="Q209" s="168"/>
      <c r="R209" s="168"/>
      <c r="S209" s="168"/>
      <c r="T209" s="168"/>
      <c r="U209" s="168"/>
      <c r="V209" s="168"/>
      <c r="W209" s="168"/>
      <c r="X209" s="168"/>
      <c r="Y209" s="168"/>
      <c r="Z209" s="168"/>
      <c r="AA209" s="168"/>
      <c r="AB209" s="168"/>
      <c r="AC209" s="168"/>
      <c r="AD209" s="168"/>
      <c r="AE209" s="168"/>
      <c r="AF209" s="168"/>
      <c r="AG209" s="168"/>
      <c r="AH209" s="168"/>
      <c r="AI209" s="168"/>
      <c r="AJ209" s="168"/>
      <c r="AK209" s="168"/>
      <c r="AL209" s="168"/>
      <c r="AM209" s="168"/>
      <c r="AN209" s="168"/>
      <c r="AO209" s="168"/>
      <c r="AP209" s="168"/>
      <c r="AQ209" s="168"/>
      <c r="AR209" s="168"/>
      <c r="AS209" s="168"/>
      <c r="AT209" s="168"/>
    </row>
    <row r="210" spans="13:46" x14ac:dyDescent="0.25">
      <c r="M210" s="168"/>
      <c r="N210" s="168"/>
      <c r="O210" s="168"/>
      <c r="P210" s="168"/>
      <c r="Q210" s="168"/>
      <c r="R210" s="168"/>
      <c r="S210" s="168"/>
      <c r="T210" s="168"/>
      <c r="U210" s="168"/>
      <c r="V210" s="168"/>
      <c r="W210" s="168"/>
      <c r="X210" s="168"/>
      <c r="Y210" s="168"/>
      <c r="Z210" s="168"/>
      <c r="AA210" s="168"/>
      <c r="AB210" s="168"/>
      <c r="AC210" s="168"/>
      <c r="AD210" s="168"/>
      <c r="AE210" s="168"/>
      <c r="AF210" s="168"/>
      <c r="AG210" s="168"/>
      <c r="AH210" s="168"/>
      <c r="AI210" s="168"/>
      <c r="AJ210" s="168"/>
      <c r="AK210" s="168"/>
      <c r="AL210" s="168"/>
      <c r="AM210" s="168"/>
      <c r="AN210" s="168"/>
      <c r="AO210" s="168"/>
      <c r="AP210" s="168"/>
      <c r="AQ210" s="168"/>
      <c r="AR210" s="168"/>
      <c r="AS210" s="168"/>
      <c r="AT210" s="168"/>
    </row>
    <row r="211" spans="13:46" x14ac:dyDescent="0.25">
      <c r="M211" s="168"/>
      <c r="N211" s="168"/>
      <c r="O211" s="168"/>
      <c r="P211" s="168"/>
      <c r="Q211" s="168"/>
      <c r="R211" s="168"/>
      <c r="S211" s="168"/>
      <c r="T211" s="168"/>
      <c r="U211" s="168"/>
      <c r="V211" s="168"/>
      <c r="W211" s="168"/>
      <c r="X211" s="168"/>
      <c r="Y211" s="168"/>
      <c r="Z211" s="168"/>
      <c r="AA211" s="168"/>
      <c r="AB211" s="168"/>
      <c r="AC211" s="168"/>
      <c r="AD211" s="168"/>
      <c r="AE211" s="168"/>
      <c r="AF211" s="168"/>
      <c r="AG211" s="168"/>
      <c r="AH211" s="168"/>
      <c r="AI211" s="168"/>
      <c r="AJ211" s="168"/>
      <c r="AK211" s="168"/>
      <c r="AL211" s="168"/>
      <c r="AM211" s="168"/>
      <c r="AN211" s="168"/>
      <c r="AO211" s="168"/>
      <c r="AP211" s="168"/>
      <c r="AQ211" s="168"/>
      <c r="AR211" s="168"/>
      <c r="AS211" s="168"/>
      <c r="AT211" s="168"/>
    </row>
    <row r="212" spans="13:46" x14ac:dyDescent="0.25">
      <c r="M212" s="168"/>
      <c r="N212" s="168"/>
      <c r="O212" s="168"/>
      <c r="P212" s="168"/>
      <c r="Q212" s="168"/>
      <c r="R212" s="168"/>
      <c r="S212" s="168"/>
      <c r="T212" s="168"/>
      <c r="U212" s="168"/>
      <c r="V212" s="168"/>
      <c r="W212" s="168"/>
      <c r="X212" s="168"/>
      <c r="Y212" s="168"/>
      <c r="Z212" s="168"/>
      <c r="AA212" s="168"/>
      <c r="AB212" s="168"/>
      <c r="AC212" s="168"/>
      <c r="AD212" s="168"/>
      <c r="AE212" s="168"/>
      <c r="AF212" s="168"/>
      <c r="AG212" s="168"/>
      <c r="AH212" s="168"/>
      <c r="AI212" s="168"/>
      <c r="AJ212" s="168"/>
      <c r="AK212" s="168"/>
      <c r="AL212" s="168"/>
      <c r="AM212" s="168"/>
      <c r="AN212" s="168"/>
      <c r="AO212" s="168"/>
      <c r="AP212" s="168"/>
      <c r="AQ212" s="168"/>
      <c r="AR212" s="168"/>
      <c r="AS212" s="168"/>
      <c r="AT212" s="168"/>
    </row>
    <row r="213" spans="13:46" x14ac:dyDescent="0.25">
      <c r="M213" s="168"/>
      <c r="N213" s="168"/>
      <c r="O213" s="168"/>
      <c r="P213" s="168"/>
      <c r="Q213" s="168"/>
      <c r="R213" s="168"/>
      <c r="S213" s="168"/>
      <c r="T213" s="168"/>
      <c r="U213" s="168"/>
      <c r="V213" s="168"/>
      <c r="W213" s="168"/>
      <c r="X213" s="168"/>
      <c r="Y213" s="168"/>
      <c r="Z213" s="168"/>
      <c r="AA213" s="168"/>
      <c r="AB213" s="168"/>
      <c r="AC213" s="168"/>
      <c r="AD213" s="168"/>
      <c r="AE213" s="168"/>
      <c r="AF213" s="168"/>
      <c r="AG213" s="168"/>
      <c r="AH213" s="168"/>
      <c r="AI213" s="168"/>
      <c r="AJ213" s="168"/>
      <c r="AK213" s="168"/>
      <c r="AL213" s="168"/>
      <c r="AM213" s="168"/>
      <c r="AN213" s="168"/>
      <c r="AO213" s="168"/>
      <c r="AP213" s="168"/>
      <c r="AQ213" s="168"/>
      <c r="AR213" s="168"/>
      <c r="AS213" s="168"/>
      <c r="AT213" s="168"/>
    </row>
    <row r="214" spans="13:46" x14ac:dyDescent="0.25">
      <c r="M214" s="168"/>
      <c r="N214" s="168"/>
      <c r="O214" s="168"/>
      <c r="P214" s="168"/>
      <c r="Q214" s="168"/>
      <c r="R214" s="168"/>
      <c r="S214" s="168"/>
      <c r="T214" s="168"/>
      <c r="U214" s="168"/>
      <c r="V214" s="168"/>
      <c r="W214" s="168"/>
      <c r="X214" s="168"/>
      <c r="Y214" s="168"/>
      <c r="Z214" s="168"/>
      <c r="AA214" s="168"/>
      <c r="AB214" s="168"/>
      <c r="AC214" s="168"/>
      <c r="AD214" s="168"/>
      <c r="AE214" s="168"/>
      <c r="AF214" s="168"/>
      <c r="AG214" s="168"/>
      <c r="AH214" s="168"/>
      <c r="AI214" s="168"/>
      <c r="AJ214" s="168"/>
      <c r="AK214" s="168"/>
      <c r="AL214" s="168"/>
      <c r="AM214" s="168"/>
      <c r="AN214" s="168"/>
      <c r="AO214" s="168"/>
      <c r="AP214" s="168"/>
      <c r="AQ214" s="168"/>
      <c r="AR214" s="168"/>
      <c r="AS214" s="168"/>
      <c r="AT214" s="168"/>
    </row>
    <row r="215" spans="13:46" x14ac:dyDescent="0.25">
      <c r="M215" s="168"/>
      <c r="N215" s="168"/>
      <c r="O215" s="168"/>
      <c r="P215" s="168"/>
      <c r="Q215" s="168"/>
      <c r="R215" s="168"/>
      <c r="S215" s="168"/>
      <c r="T215" s="168"/>
      <c r="U215" s="168"/>
      <c r="V215" s="168"/>
      <c r="W215" s="168"/>
      <c r="X215" s="168"/>
      <c r="Y215" s="168"/>
      <c r="Z215" s="168"/>
      <c r="AA215" s="168"/>
      <c r="AB215" s="168"/>
      <c r="AC215" s="168"/>
      <c r="AD215" s="168"/>
      <c r="AE215" s="168"/>
      <c r="AF215" s="168"/>
      <c r="AG215" s="168"/>
      <c r="AH215" s="168"/>
      <c r="AI215" s="168"/>
      <c r="AJ215" s="168"/>
      <c r="AK215" s="168"/>
      <c r="AL215" s="168"/>
      <c r="AM215" s="168"/>
      <c r="AN215" s="168"/>
      <c r="AO215" s="168"/>
      <c r="AP215" s="168"/>
      <c r="AQ215" s="168"/>
      <c r="AR215" s="168"/>
      <c r="AS215" s="168"/>
      <c r="AT215" s="168"/>
    </row>
    <row r="216" spans="13:46" x14ac:dyDescent="0.25">
      <c r="M216" s="168"/>
      <c r="N216" s="168"/>
      <c r="O216" s="168"/>
      <c r="P216" s="168"/>
      <c r="Q216" s="168"/>
      <c r="R216" s="168"/>
      <c r="S216" s="168"/>
      <c r="T216" s="168"/>
      <c r="U216" s="168"/>
      <c r="V216" s="168"/>
      <c r="W216" s="168"/>
      <c r="X216" s="168"/>
      <c r="Y216" s="168"/>
      <c r="Z216" s="168"/>
      <c r="AA216" s="168"/>
      <c r="AB216" s="168"/>
      <c r="AC216" s="168"/>
      <c r="AD216" s="168"/>
      <c r="AE216" s="168"/>
      <c r="AF216" s="168"/>
      <c r="AG216" s="168"/>
      <c r="AH216" s="168"/>
      <c r="AI216" s="168"/>
      <c r="AJ216" s="168"/>
      <c r="AK216" s="168"/>
      <c r="AL216" s="168"/>
      <c r="AM216" s="168"/>
      <c r="AN216" s="168"/>
      <c r="AO216" s="168"/>
      <c r="AP216" s="168"/>
      <c r="AQ216" s="168"/>
      <c r="AR216" s="168"/>
      <c r="AS216" s="168"/>
      <c r="AT216" s="168"/>
    </row>
    <row r="217" spans="13:46" x14ac:dyDescent="0.25">
      <c r="M217" s="168"/>
      <c r="N217" s="168"/>
      <c r="O217" s="168"/>
      <c r="P217" s="168"/>
      <c r="Q217" s="168"/>
      <c r="R217" s="168"/>
      <c r="S217" s="168"/>
      <c r="T217" s="168"/>
      <c r="U217" s="168"/>
      <c r="V217" s="168"/>
      <c r="W217" s="168"/>
      <c r="X217" s="168"/>
      <c r="Y217" s="168"/>
      <c r="Z217" s="168"/>
      <c r="AA217" s="168"/>
      <c r="AB217" s="168"/>
      <c r="AC217" s="168"/>
      <c r="AD217" s="168"/>
      <c r="AE217" s="168"/>
      <c r="AF217" s="168"/>
      <c r="AG217" s="168"/>
      <c r="AH217" s="168"/>
      <c r="AI217" s="168"/>
      <c r="AJ217" s="168"/>
      <c r="AK217" s="168"/>
      <c r="AL217" s="168"/>
      <c r="AM217" s="168"/>
      <c r="AN217" s="168"/>
      <c r="AO217" s="168"/>
      <c r="AP217" s="168"/>
      <c r="AQ217" s="168"/>
      <c r="AR217" s="168"/>
      <c r="AS217" s="168"/>
      <c r="AT217" s="168"/>
    </row>
    <row r="218" spans="13:46" x14ac:dyDescent="0.25">
      <c r="M218" s="168"/>
      <c r="N218" s="168"/>
      <c r="O218" s="168"/>
      <c r="P218" s="168"/>
      <c r="Q218" s="168"/>
      <c r="R218" s="168"/>
      <c r="S218" s="168"/>
      <c r="T218" s="168"/>
      <c r="U218" s="168"/>
      <c r="V218" s="168"/>
      <c r="W218" s="168"/>
      <c r="X218" s="168"/>
      <c r="Y218" s="168"/>
      <c r="Z218" s="168"/>
      <c r="AA218" s="168"/>
      <c r="AB218" s="168"/>
      <c r="AC218" s="168"/>
      <c r="AD218" s="168"/>
      <c r="AE218" s="168"/>
      <c r="AF218" s="168"/>
      <c r="AG218" s="168"/>
      <c r="AH218" s="168"/>
      <c r="AI218" s="168"/>
      <c r="AJ218" s="168"/>
      <c r="AK218" s="168"/>
      <c r="AL218" s="168"/>
      <c r="AM218" s="168"/>
      <c r="AN218" s="168"/>
      <c r="AO218" s="168"/>
      <c r="AP218" s="168"/>
      <c r="AQ218" s="168"/>
      <c r="AR218" s="168"/>
      <c r="AS218" s="168"/>
      <c r="AT218" s="168"/>
    </row>
    <row r="219" spans="13:46" x14ac:dyDescent="0.25">
      <c r="M219" s="168"/>
      <c r="N219" s="168"/>
      <c r="O219" s="168"/>
      <c r="P219" s="168"/>
      <c r="Q219" s="168"/>
      <c r="R219" s="168"/>
      <c r="S219" s="168"/>
      <c r="T219" s="168"/>
      <c r="U219" s="168"/>
      <c r="V219" s="168"/>
      <c r="W219" s="168"/>
      <c r="X219" s="168"/>
      <c r="Y219" s="168"/>
      <c r="Z219" s="168"/>
      <c r="AA219" s="168"/>
      <c r="AB219" s="168"/>
      <c r="AC219" s="168"/>
      <c r="AD219" s="168"/>
      <c r="AE219" s="168"/>
      <c r="AF219" s="168"/>
      <c r="AG219" s="168"/>
      <c r="AH219" s="168"/>
      <c r="AI219" s="168"/>
      <c r="AJ219" s="168"/>
      <c r="AK219" s="168"/>
      <c r="AL219" s="168"/>
      <c r="AM219" s="168"/>
      <c r="AN219" s="168"/>
      <c r="AO219" s="168"/>
      <c r="AP219" s="168"/>
      <c r="AQ219" s="168"/>
      <c r="AR219" s="168"/>
      <c r="AS219" s="168"/>
      <c r="AT219" s="168"/>
    </row>
    <row r="220" spans="13:46" x14ac:dyDescent="0.25">
      <c r="M220" s="168"/>
      <c r="N220" s="168"/>
      <c r="O220" s="168"/>
      <c r="P220" s="168"/>
      <c r="Q220" s="168"/>
      <c r="R220" s="168"/>
      <c r="S220" s="168"/>
      <c r="T220" s="168"/>
      <c r="U220" s="168"/>
      <c r="V220" s="168"/>
      <c r="W220" s="168"/>
      <c r="X220" s="168"/>
      <c r="Y220" s="168"/>
      <c r="Z220" s="168"/>
      <c r="AA220" s="168"/>
      <c r="AB220" s="168"/>
      <c r="AC220" s="168"/>
      <c r="AD220" s="168"/>
      <c r="AE220" s="168"/>
      <c r="AF220" s="168"/>
      <c r="AG220" s="168"/>
      <c r="AH220" s="168"/>
      <c r="AI220" s="168"/>
      <c r="AJ220" s="168"/>
      <c r="AK220" s="168"/>
      <c r="AL220" s="168"/>
      <c r="AM220" s="168"/>
      <c r="AN220" s="168"/>
      <c r="AO220" s="168"/>
      <c r="AP220" s="168"/>
      <c r="AQ220" s="168"/>
      <c r="AR220" s="168"/>
      <c r="AS220" s="168"/>
      <c r="AT220" s="168"/>
    </row>
    <row r="221" spans="13:46" x14ac:dyDescent="0.25">
      <c r="M221" s="168"/>
      <c r="N221" s="168"/>
      <c r="O221" s="168"/>
      <c r="P221" s="168"/>
      <c r="Q221" s="168"/>
      <c r="R221" s="168"/>
      <c r="S221" s="168"/>
      <c r="T221" s="168"/>
      <c r="U221" s="168"/>
      <c r="V221" s="168"/>
      <c r="W221" s="168"/>
      <c r="X221" s="168"/>
      <c r="Y221" s="168"/>
      <c r="Z221" s="168"/>
      <c r="AA221" s="168"/>
      <c r="AB221" s="168"/>
      <c r="AC221" s="168"/>
      <c r="AD221" s="168"/>
      <c r="AE221" s="168"/>
      <c r="AF221" s="168"/>
      <c r="AG221" s="168"/>
      <c r="AH221" s="168"/>
      <c r="AI221" s="168"/>
      <c r="AJ221" s="168"/>
      <c r="AK221" s="168"/>
      <c r="AL221" s="168"/>
      <c r="AM221" s="168"/>
      <c r="AN221" s="168"/>
      <c r="AO221" s="168"/>
      <c r="AP221" s="168"/>
      <c r="AQ221" s="168"/>
      <c r="AR221" s="168"/>
      <c r="AS221" s="168"/>
      <c r="AT221" s="168"/>
    </row>
    <row r="222" spans="13:46" x14ac:dyDescent="0.25">
      <c r="M222" s="168"/>
      <c r="N222" s="168"/>
      <c r="O222" s="168"/>
      <c r="P222" s="168"/>
      <c r="Q222" s="168"/>
      <c r="R222" s="168"/>
      <c r="S222" s="168"/>
      <c r="T222" s="168"/>
      <c r="U222" s="168"/>
      <c r="V222" s="168"/>
      <c r="W222" s="168"/>
      <c r="X222" s="168"/>
      <c r="Y222" s="168"/>
      <c r="Z222" s="168"/>
      <c r="AA222" s="168"/>
      <c r="AB222" s="168"/>
      <c r="AC222" s="168"/>
      <c r="AD222" s="168"/>
      <c r="AE222" s="168"/>
      <c r="AF222" s="168"/>
      <c r="AG222" s="168"/>
      <c r="AH222" s="168"/>
      <c r="AI222" s="168"/>
      <c r="AJ222" s="168"/>
      <c r="AK222" s="168"/>
      <c r="AL222" s="168"/>
      <c r="AM222" s="168"/>
      <c r="AN222" s="168"/>
      <c r="AO222" s="168"/>
      <c r="AP222" s="168"/>
      <c r="AQ222" s="168"/>
      <c r="AR222" s="168"/>
      <c r="AS222" s="168"/>
      <c r="AT222" s="168"/>
    </row>
    <row r="223" spans="13:46" x14ac:dyDescent="0.25">
      <c r="M223" s="168"/>
      <c r="N223" s="168"/>
      <c r="O223" s="168"/>
      <c r="P223" s="168"/>
      <c r="Q223" s="168"/>
      <c r="R223" s="168"/>
      <c r="S223" s="168"/>
      <c r="T223" s="168"/>
      <c r="U223" s="168"/>
      <c r="V223" s="168"/>
      <c r="W223" s="168"/>
      <c r="X223" s="168"/>
      <c r="Y223" s="168"/>
      <c r="Z223" s="168"/>
      <c r="AA223" s="168"/>
      <c r="AB223" s="168"/>
      <c r="AC223" s="168"/>
      <c r="AD223" s="168"/>
      <c r="AE223" s="168"/>
      <c r="AF223" s="168"/>
      <c r="AG223" s="168"/>
      <c r="AH223" s="168"/>
      <c r="AI223" s="168"/>
      <c r="AJ223" s="168"/>
      <c r="AK223" s="168"/>
      <c r="AL223" s="168"/>
      <c r="AM223" s="168"/>
      <c r="AN223" s="168"/>
      <c r="AO223" s="168"/>
      <c r="AP223" s="168"/>
      <c r="AQ223" s="168"/>
      <c r="AR223" s="168"/>
      <c r="AS223" s="168"/>
      <c r="AT223" s="168"/>
    </row>
    <row r="224" spans="13:46" x14ac:dyDescent="0.25">
      <c r="M224" s="168"/>
      <c r="N224" s="168"/>
      <c r="O224" s="168"/>
      <c r="P224" s="168"/>
      <c r="Q224" s="168"/>
      <c r="R224" s="168"/>
      <c r="S224" s="168"/>
      <c r="T224" s="168"/>
      <c r="U224" s="168"/>
      <c r="V224" s="168"/>
      <c r="W224" s="168"/>
      <c r="X224" s="168"/>
      <c r="Y224" s="168"/>
      <c r="Z224" s="168"/>
      <c r="AA224" s="168"/>
      <c r="AB224" s="168"/>
      <c r="AC224" s="168"/>
      <c r="AD224" s="168"/>
      <c r="AE224" s="168"/>
      <c r="AF224" s="168"/>
      <c r="AG224" s="168"/>
      <c r="AH224" s="168"/>
      <c r="AI224" s="168"/>
      <c r="AJ224" s="168"/>
      <c r="AK224" s="168"/>
      <c r="AL224" s="168"/>
      <c r="AM224" s="168"/>
      <c r="AN224" s="168"/>
      <c r="AO224" s="168"/>
      <c r="AP224" s="168"/>
      <c r="AQ224" s="168"/>
      <c r="AR224" s="168"/>
      <c r="AS224" s="168"/>
      <c r="AT224" s="168"/>
    </row>
    <row r="225" spans="13:46" x14ac:dyDescent="0.25">
      <c r="M225" s="168"/>
      <c r="N225" s="168"/>
      <c r="O225" s="168"/>
      <c r="P225" s="168"/>
      <c r="Q225" s="168"/>
      <c r="R225" s="168"/>
      <c r="S225" s="168"/>
      <c r="T225" s="168"/>
      <c r="U225" s="168"/>
      <c r="V225" s="168"/>
      <c r="W225" s="168"/>
      <c r="X225" s="168"/>
      <c r="Y225" s="168"/>
      <c r="Z225" s="168"/>
      <c r="AA225" s="168"/>
      <c r="AB225" s="168"/>
      <c r="AC225" s="168"/>
      <c r="AD225" s="168"/>
      <c r="AE225" s="168"/>
      <c r="AF225" s="168"/>
      <c r="AG225" s="168"/>
      <c r="AH225" s="168"/>
      <c r="AI225" s="168"/>
      <c r="AJ225" s="168"/>
      <c r="AK225" s="168"/>
      <c r="AL225" s="168"/>
      <c r="AM225" s="168"/>
      <c r="AN225" s="168"/>
      <c r="AO225" s="168"/>
      <c r="AP225" s="168"/>
      <c r="AQ225" s="168"/>
      <c r="AR225" s="168"/>
      <c r="AS225" s="168"/>
      <c r="AT225" s="168"/>
    </row>
    <row r="226" spans="13:46" x14ac:dyDescent="0.25">
      <c r="M226" s="168"/>
      <c r="N226" s="168"/>
      <c r="O226" s="168"/>
      <c r="P226" s="168"/>
      <c r="Q226" s="168"/>
      <c r="R226" s="168"/>
      <c r="S226" s="168"/>
      <c r="T226" s="168"/>
      <c r="U226" s="168"/>
      <c r="V226" s="168"/>
      <c r="W226" s="168"/>
      <c r="X226" s="168"/>
      <c r="Y226" s="168"/>
      <c r="Z226" s="168"/>
      <c r="AA226" s="168"/>
      <c r="AB226" s="168"/>
      <c r="AC226" s="168"/>
      <c r="AD226" s="168"/>
      <c r="AE226" s="168"/>
      <c r="AF226" s="168"/>
      <c r="AG226" s="168"/>
      <c r="AH226" s="168"/>
      <c r="AI226" s="168"/>
      <c r="AJ226" s="168"/>
      <c r="AK226" s="168"/>
      <c r="AL226" s="168"/>
      <c r="AM226" s="168"/>
      <c r="AN226" s="168"/>
      <c r="AO226" s="168"/>
      <c r="AP226" s="168"/>
      <c r="AQ226" s="168"/>
      <c r="AR226" s="168"/>
      <c r="AS226" s="168"/>
      <c r="AT226" s="168"/>
    </row>
    <row r="227" spans="13:46" x14ac:dyDescent="0.25">
      <c r="M227" s="168"/>
      <c r="N227" s="168"/>
      <c r="O227" s="168"/>
      <c r="P227" s="168"/>
      <c r="Q227" s="168"/>
      <c r="R227" s="168"/>
      <c r="S227" s="168"/>
      <c r="T227" s="168"/>
      <c r="U227" s="168"/>
      <c r="V227" s="168"/>
      <c r="W227" s="168"/>
      <c r="X227" s="168"/>
      <c r="Y227" s="168"/>
      <c r="Z227" s="168"/>
      <c r="AA227" s="168"/>
      <c r="AB227" s="168"/>
      <c r="AC227" s="168"/>
      <c r="AD227" s="168"/>
      <c r="AE227" s="168"/>
      <c r="AF227" s="168"/>
      <c r="AG227" s="168"/>
      <c r="AH227" s="168"/>
      <c r="AI227" s="168"/>
      <c r="AJ227" s="168"/>
      <c r="AK227" s="168"/>
      <c r="AL227" s="168"/>
      <c r="AM227" s="168"/>
      <c r="AN227" s="168"/>
      <c r="AO227" s="168"/>
      <c r="AP227" s="168"/>
      <c r="AQ227" s="168"/>
      <c r="AR227" s="168"/>
      <c r="AS227" s="168"/>
      <c r="AT227" s="168"/>
    </row>
    <row r="228" spans="13:46" x14ac:dyDescent="0.25">
      <c r="M228" s="168"/>
      <c r="N228" s="168"/>
      <c r="O228" s="168"/>
      <c r="P228" s="168"/>
      <c r="Q228" s="168"/>
      <c r="R228" s="168"/>
      <c r="S228" s="168"/>
      <c r="T228" s="168"/>
      <c r="U228" s="168"/>
      <c r="V228" s="168"/>
      <c r="W228" s="168"/>
      <c r="X228" s="168"/>
      <c r="Y228" s="168"/>
      <c r="Z228" s="168"/>
      <c r="AA228" s="168"/>
      <c r="AB228" s="168"/>
      <c r="AC228" s="168"/>
      <c r="AD228" s="168"/>
      <c r="AE228" s="168"/>
      <c r="AF228" s="168"/>
      <c r="AG228" s="168"/>
      <c r="AH228" s="168"/>
      <c r="AI228" s="168"/>
      <c r="AJ228" s="168"/>
      <c r="AK228" s="168"/>
      <c r="AL228" s="168"/>
      <c r="AM228" s="168"/>
      <c r="AN228" s="168"/>
      <c r="AO228" s="168"/>
      <c r="AP228" s="168"/>
      <c r="AQ228" s="168"/>
      <c r="AR228" s="168"/>
      <c r="AS228" s="168"/>
      <c r="AT228" s="168"/>
    </row>
  </sheetData>
  <mergeCells count="19">
    <mergeCell ref="O4:Q4"/>
    <mergeCell ref="M4:M5"/>
    <mergeCell ref="N4:N5"/>
    <mergeCell ref="A1:W1"/>
    <mergeCell ref="A30:K30"/>
    <mergeCell ref="M30:W30"/>
    <mergeCell ref="U4:U5"/>
    <mergeCell ref="V4:V5"/>
    <mergeCell ref="W4:W5"/>
    <mergeCell ref="A3:K3"/>
    <mergeCell ref="M3:W3"/>
    <mergeCell ref="A4:A5"/>
    <mergeCell ref="B4:B5"/>
    <mergeCell ref="I4:I5"/>
    <mergeCell ref="J4:J5"/>
    <mergeCell ref="K4:K5"/>
    <mergeCell ref="R4:T4"/>
    <mergeCell ref="C4:E4"/>
    <mergeCell ref="F4:H4"/>
  </mergeCells>
  <pageMargins left="0.511811024" right="0.511811024" top="0.78740157499999996" bottom="0.78740157499999996" header="0.31496062000000002" footer="0.3149606200000000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defaultRowHeight="15" x14ac:dyDescent="0.25"/>
  <cols>
    <col min="1" max="1" width="13" style="87" customWidth="1"/>
    <col min="2" max="2" width="139.28515625" customWidth="1"/>
  </cols>
  <sheetData>
    <row r="1" spans="1:2" s="8" customFormat="1" x14ac:dyDescent="0.25">
      <c r="A1" s="90" t="s">
        <v>6</v>
      </c>
      <c r="B1" s="140" t="s">
        <v>113</v>
      </c>
    </row>
    <row r="2" spans="1:2" ht="260.25" customHeight="1" x14ac:dyDescent="0.25">
      <c r="A2" s="134" t="s">
        <v>7</v>
      </c>
      <c r="B2" s="135" t="s">
        <v>202</v>
      </c>
    </row>
    <row r="3" spans="1:2" ht="126.75" customHeight="1" x14ac:dyDescent="0.25">
      <c r="A3" s="137" t="s">
        <v>200</v>
      </c>
      <c r="B3" s="138" t="s">
        <v>203</v>
      </c>
    </row>
    <row r="4" spans="1:2" ht="195" customHeight="1" x14ac:dyDescent="0.25">
      <c r="A4" s="136" t="s">
        <v>201</v>
      </c>
      <c r="B4" s="139" t="s">
        <v>204</v>
      </c>
    </row>
  </sheetData>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election sqref="A1:B1"/>
    </sheetView>
  </sheetViews>
  <sheetFormatPr defaultRowHeight="15" x14ac:dyDescent="0.25"/>
  <cols>
    <col min="1" max="1" width="45.7109375" style="130" customWidth="1"/>
    <col min="2" max="2" width="25.7109375" style="131" customWidth="1"/>
    <col min="3" max="16384" width="9.140625" style="126"/>
  </cols>
  <sheetData>
    <row r="1" spans="1:2" ht="33" customHeight="1" x14ac:dyDescent="0.25">
      <c r="A1" s="180" t="s">
        <v>151</v>
      </c>
      <c r="B1" s="180"/>
    </row>
    <row r="2" spans="1:2" ht="33.75" customHeight="1" x14ac:dyDescent="0.25">
      <c r="A2" s="127" t="s">
        <v>141</v>
      </c>
      <c r="B2" s="128">
        <v>426056</v>
      </c>
    </row>
    <row r="3" spans="1:2" ht="33.75" customHeight="1" x14ac:dyDescent="0.25">
      <c r="A3" s="127" t="s">
        <v>142</v>
      </c>
      <c r="B3" s="129">
        <v>2.0699999999999998</v>
      </c>
    </row>
    <row r="4" spans="1:2" ht="33.75" customHeight="1" x14ac:dyDescent="0.25">
      <c r="A4" s="127" t="s">
        <v>143</v>
      </c>
      <c r="B4" s="128">
        <v>664748</v>
      </c>
    </row>
    <row r="5" spans="1:2" ht="33.75" customHeight="1" x14ac:dyDescent="0.25">
      <c r="A5" s="127" t="s">
        <v>144</v>
      </c>
      <c r="B5" s="128">
        <v>272507</v>
      </c>
    </row>
    <row r="6" spans="1:2" ht="33.75" customHeight="1" x14ac:dyDescent="0.25">
      <c r="A6" s="127" t="s">
        <v>145</v>
      </c>
      <c r="B6" s="128">
        <v>26804</v>
      </c>
    </row>
    <row r="7" spans="1:2" ht="33" customHeight="1" x14ac:dyDescent="0.25">
      <c r="A7" s="181" t="s">
        <v>146</v>
      </c>
      <c r="B7" s="181"/>
    </row>
    <row r="8" spans="1:2" ht="33" customHeight="1" x14ac:dyDescent="0.25">
      <c r="A8" s="179" t="s">
        <v>147</v>
      </c>
      <c r="B8" s="179"/>
    </row>
    <row r="9" spans="1:2" ht="63" customHeight="1" x14ac:dyDescent="0.25">
      <c r="A9" s="179" t="s">
        <v>148</v>
      </c>
      <c r="B9" s="179"/>
    </row>
    <row r="10" spans="1:2" ht="63" customHeight="1" x14ac:dyDescent="0.25">
      <c r="A10" s="179" t="s">
        <v>149</v>
      </c>
      <c r="B10" s="179"/>
    </row>
    <row r="11" spans="1:2" ht="63" customHeight="1" x14ac:dyDescent="0.25">
      <c r="A11" s="179" t="s">
        <v>150</v>
      </c>
      <c r="B11" s="179"/>
    </row>
  </sheetData>
  <mergeCells count="6">
    <mergeCell ref="A11:B11"/>
    <mergeCell ref="A1:B1"/>
    <mergeCell ref="A7:B7"/>
    <mergeCell ref="A8:B8"/>
    <mergeCell ref="A9:B9"/>
    <mergeCell ref="A10:B10"/>
  </mergeCells>
  <pageMargins left="0.511811024" right="0.511811024" top="0.78740157499999996" bottom="0.78740157499999996" header="0.31496062000000002" footer="0.31496062000000002"/>
  <pageSetup paperSize="9"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workbookViewId="0">
      <selection activeCell="A2" sqref="A2"/>
    </sheetView>
  </sheetViews>
  <sheetFormatPr defaultRowHeight="15" x14ac:dyDescent="0.25"/>
  <cols>
    <col min="1" max="1" width="6.42578125" style="95" customWidth="1"/>
    <col min="2" max="4" width="12.85546875" style="95" customWidth="1"/>
    <col min="5" max="10" width="9.140625" style="95"/>
    <col min="11" max="11" width="2.140625" style="95" customWidth="1"/>
    <col min="12" max="12" width="17.7109375" style="95" bestFit="1" customWidth="1"/>
    <col min="13" max="13" width="18.42578125" style="95" bestFit="1" customWidth="1"/>
    <col min="14" max="16384" width="9.140625" style="95"/>
  </cols>
  <sheetData>
    <row r="1" spans="1:14" ht="7.5" customHeight="1" x14ac:dyDescent="0.25">
      <c r="A1" s="121"/>
    </row>
    <row r="2" spans="1:14" x14ac:dyDescent="0.25">
      <c r="A2" s="121"/>
      <c r="B2" s="125" t="s">
        <v>168</v>
      </c>
      <c r="C2" s="122"/>
      <c r="D2" s="122"/>
      <c r="E2" s="122"/>
      <c r="F2" s="122"/>
      <c r="G2" s="122"/>
      <c r="H2" s="122"/>
      <c r="I2" s="122"/>
      <c r="J2" s="122"/>
      <c r="K2" s="122"/>
      <c r="L2" s="122"/>
      <c r="M2" s="122"/>
      <c r="N2" s="122"/>
    </row>
    <row r="3" spans="1:14" x14ac:dyDescent="0.25">
      <c r="A3" s="121"/>
    </row>
    <row r="10" spans="1:14" ht="28.5" x14ac:dyDescent="0.45">
      <c r="E10" s="123"/>
    </row>
    <row r="11" spans="1:14" x14ac:dyDescent="0.25">
      <c r="E11" s="124"/>
    </row>
    <row r="12" spans="1:14" x14ac:dyDescent="0.25">
      <c r="E12" s="124"/>
    </row>
    <row r="14" spans="1:14" x14ac:dyDescent="0.25">
      <c r="E14" s="124"/>
    </row>
    <row r="15" spans="1:14" x14ac:dyDescent="0.25">
      <c r="E15" s="124"/>
    </row>
    <row r="16" spans="1:14" x14ac:dyDescent="0.25">
      <c r="E16" s="124"/>
    </row>
    <row r="28" spans="2:11" ht="10.5" customHeight="1" x14ac:dyDescent="0.25"/>
    <row r="29" spans="2:11" ht="19.5" customHeight="1" x14ac:dyDescent="0.25">
      <c r="B29" s="95" t="s">
        <v>167</v>
      </c>
    </row>
    <row r="30" spans="2:11" ht="25.5" customHeight="1" x14ac:dyDescent="0.25">
      <c r="B30" s="182" t="s">
        <v>169</v>
      </c>
      <c r="C30" s="182"/>
      <c r="D30" s="182"/>
      <c r="E30" s="182"/>
      <c r="F30" s="182"/>
      <c r="G30" s="182"/>
      <c r="H30" s="182"/>
      <c r="I30" s="182"/>
      <c r="J30" s="182"/>
      <c r="K30" s="182"/>
    </row>
    <row r="31" spans="2:11" ht="25.5" customHeight="1" x14ac:dyDescent="0.25">
      <c r="B31" s="182"/>
      <c r="C31" s="182"/>
      <c r="D31" s="182"/>
      <c r="E31" s="182"/>
      <c r="F31" s="182"/>
      <c r="G31" s="182"/>
      <c r="H31" s="182"/>
      <c r="I31" s="182"/>
      <c r="J31" s="182"/>
      <c r="K31" s="182"/>
    </row>
  </sheetData>
  <mergeCells count="1">
    <mergeCell ref="B30:K31"/>
  </mergeCells>
  <pageMargins left="0.511811024" right="0.511811024" top="0.78740157499999996" bottom="0.78740157499999996" header="0.31496062000000002" footer="0.31496062000000002"/>
  <pageSetup paperSize="9"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workbookViewId="0"/>
  </sheetViews>
  <sheetFormatPr defaultColWidth="9.140625" defaultRowHeight="15" x14ac:dyDescent="0.25"/>
  <cols>
    <col min="1" max="1" width="20" style="174" customWidth="1"/>
    <col min="2" max="2" width="43.42578125" style="86" customWidth="1"/>
    <col min="3" max="3" width="20.5703125" style="88" customWidth="1"/>
    <col min="4" max="4" width="71.7109375" style="86" customWidth="1"/>
    <col min="5" max="6" width="9.140625" style="85"/>
    <col min="7" max="7" width="37.42578125" style="85" customWidth="1"/>
    <col min="8" max="16384" width="9.140625" style="85"/>
  </cols>
  <sheetData>
    <row r="1" spans="1:4" ht="21" customHeight="1" x14ac:dyDescent="0.25">
      <c r="A1" s="90" t="s">
        <v>218</v>
      </c>
    </row>
    <row r="2" spans="1:4" ht="27" customHeight="1" x14ac:dyDescent="0.25">
      <c r="A2" s="90" t="s">
        <v>112</v>
      </c>
      <c r="B2" s="172" t="s">
        <v>113</v>
      </c>
      <c r="C2" s="92" t="s">
        <v>6</v>
      </c>
      <c r="D2" s="172" t="s">
        <v>121</v>
      </c>
    </row>
    <row r="3" spans="1:4" ht="34.5" customHeight="1" x14ac:dyDescent="0.25">
      <c r="A3" s="73" t="s">
        <v>98</v>
      </c>
      <c r="B3" s="86" t="s">
        <v>100</v>
      </c>
      <c r="C3" s="88" t="s">
        <v>7</v>
      </c>
      <c r="D3" s="173" t="s">
        <v>30</v>
      </c>
    </row>
    <row r="4" spans="1:4" ht="34.5" customHeight="1" x14ac:dyDescent="0.25">
      <c r="A4" s="73" t="s">
        <v>99</v>
      </c>
      <c r="B4" s="86" t="s">
        <v>101</v>
      </c>
      <c r="C4" s="88" t="s">
        <v>7</v>
      </c>
      <c r="D4" s="173" t="s">
        <v>30</v>
      </c>
    </row>
    <row r="5" spans="1:4" ht="34.5" customHeight="1" x14ac:dyDescent="0.25">
      <c r="A5" s="73" t="s">
        <v>9</v>
      </c>
      <c r="B5" s="86" t="s">
        <v>102</v>
      </c>
      <c r="C5" s="88" t="s">
        <v>7</v>
      </c>
      <c r="D5" s="173" t="s">
        <v>30</v>
      </c>
    </row>
    <row r="6" spans="1:4" ht="34.5" customHeight="1" x14ac:dyDescent="0.25">
      <c r="A6" s="73" t="s">
        <v>10</v>
      </c>
      <c r="B6" s="86" t="s">
        <v>191</v>
      </c>
      <c r="C6" s="88" t="s">
        <v>7</v>
      </c>
      <c r="D6" s="173" t="s">
        <v>30</v>
      </c>
    </row>
    <row r="7" spans="1:4" ht="34.5" customHeight="1" x14ac:dyDescent="0.25">
      <c r="A7" s="73" t="s">
        <v>16</v>
      </c>
      <c r="B7" s="86" t="s">
        <v>103</v>
      </c>
      <c r="C7" s="88" t="s">
        <v>7</v>
      </c>
      <c r="D7" s="173" t="s">
        <v>30</v>
      </c>
    </row>
    <row r="8" spans="1:4" ht="34.5" customHeight="1" x14ac:dyDescent="0.25">
      <c r="A8" s="73" t="s">
        <v>11</v>
      </c>
      <c r="B8" s="86" t="s">
        <v>104</v>
      </c>
      <c r="C8" s="88" t="s">
        <v>8</v>
      </c>
      <c r="D8" s="173" t="s">
        <v>30</v>
      </c>
    </row>
    <row r="9" spans="1:4" ht="34.5" customHeight="1" x14ac:dyDescent="0.25">
      <c r="A9" s="73" t="s">
        <v>1</v>
      </c>
      <c r="B9" s="86" t="s">
        <v>105</v>
      </c>
      <c r="C9" s="88" t="s">
        <v>8</v>
      </c>
      <c r="D9" s="173" t="s">
        <v>30</v>
      </c>
    </row>
    <row r="10" spans="1:4" ht="34.5" customHeight="1" x14ac:dyDescent="0.25">
      <c r="A10" s="73" t="s">
        <v>2</v>
      </c>
      <c r="B10" s="86" t="s">
        <v>106</v>
      </c>
      <c r="C10" s="88" t="s">
        <v>8</v>
      </c>
      <c r="D10" s="173" t="s">
        <v>30</v>
      </c>
    </row>
    <row r="11" spans="1:4" ht="34.5" customHeight="1" x14ac:dyDescent="0.25">
      <c r="A11" s="175" t="s">
        <v>3</v>
      </c>
      <c r="B11" s="86" t="s">
        <v>107</v>
      </c>
      <c r="C11" s="88" t="s">
        <v>8</v>
      </c>
      <c r="D11" s="173" t="s">
        <v>30</v>
      </c>
    </row>
    <row r="12" spans="1:4" ht="34.5" customHeight="1" x14ac:dyDescent="0.25">
      <c r="A12" s="73" t="s">
        <v>4</v>
      </c>
      <c r="B12" s="86" t="s">
        <v>108</v>
      </c>
      <c r="C12" s="88" t="s">
        <v>8</v>
      </c>
      <c r="D12" s="173" t="s">
        <v>30</v>
      </c>
    </row>
    <row r="13" spans="1:4" ht="34.5" customHeight="1" x14ac:dyDescent="0.25">
      <c r="A13" s="73" t="s">
        <v>5</v>
      </c>
      <c r="B13" s="86" t="s">
        <v>109</v>
      </c>
      <c r="C13" s="88" t="s">
        <v>8</v>
      </c>
      <c r="D13" s="173" t="s">
        <v>30</v>
      </c>
    </row>
    <row r="14" spans="1:4" ht="34.5" customHeight="1" x14ac:dyDescent="0.25">
      <c r="A14" s="73" t="s">
        <v>15</v>
      </c>
      <c r="B14" s="86" t="s">
        <v>110</v>
      </c>
      <c r="C14" s="88" t="s">
        <v>13</v>
      </c>
      <c r="D14" s="86" t="s">
        <v>192</v>
      </c>
    </row>
    <row r="15" spans="1:4" ht="38.25" customHeight="1" x14ac:dyDescent="0.25">
      <c r="A15" s="73" t="s">
        <v>14</v>
      </c>
      <c r="B15" s="86" t="s">
        <v>122</v>
      </c>
      <c r="C15" s="88" t="s">
        <v>13</v>
      </c>
      <c r="D15" s="86" t="s">
        <v>123</v>
      </c>
    </row>
    <row r="16" spans="1:4" ht="34.5" customHeight="1" x14ac:dyDescent="0.25">
      <c r="A16" s="73" t="s">
        <v>38</v>
      </c>
      <c r="B16" s="86" t="s">
        <v>115</v>
      </c>
      <c r="C16" s="88" t="s">
        <v>13</v>
      </c>
      <c r="D16" s="86" t="s">
        <v>177</v>
      </c>
    </row>
    <row r="17" spans="1:5" ht="38.25" customHeight="1" x14ac:dyDescent="0.25">
      <c r="A17" s="73" t="s">
        <v>47</v>
      </c>
      <c r="B17" s="86" t="s">
        <v>116</v>
      </c>
      <c r="C17" s="88" t="s">
        <v>13</v>
      </c>
      <c r="D17" s="86" t="s">
        <v>196</v>
      </c>
    </row>
    <row r="18" spans="1:5" ht="40.5" customHeight="1" x14ac:dyDescent="0.25">
      <c r="A18" s="73" t="s">
        <v>48</v>
      </c>
      <c r="B18" s="86" t="s">
        <v>117</v>
      </c>
      <c r="C18" s="88" t="s">
        <v>13</v>
      </c>
      <c r="D18" s="86" t="s">
        <v>178</v>
      </c>
    </row>
    <row r="19" spans="1:5" ht="34.5" customHeight="1" x14ac:dyDescent="0.25">
      <c r="A19" s="73" t="s">
        <v>53</v>
      </c>
      <c r="B19" s="86" t="s">
        <v>118</v>
      </c>
      <c r="C19" s="88" t="s">
        <v>13</v>
      </c>
      <c r="D19" s="86" t="s">
        <v>209</v>
      </c>
      <c r="E19" s="86"/>
    </row>
    <row r="20" spans="1:5" ht="34.5" customHeight="1" x14ac:dyDescent="0.25">
      <c r="A20" s="73" t="s">
        <v>65</v>
      </c>
      <c r="B20" s="86" t="s">
        <v>179</v>
      </c>
      <c r="C20" s="88" t="s">
        <v>13</v>
      </c>
      <c r="D20" s="86" t="s">
        <v>193</v>
      </c>
    </row>
    <row r="21" spans="1:5" ht="34.5" customHeight="1" x14ac:dyDescent="0.25">
      <c r="A21" s="73" t="s">
        <v>111</v>
      </c>
      <c r="B21" s="86" t="s">
        <v>119</v>
      </c>
      <c r="C21" s="88" t="s">
        <v>13</v>
      </c>
      <c r="D21" s="86" t="s">
        <v>194</v>
      </c>
    </row>
    <row r="22" spans="1:5" ht="34.5" customHeight="1" x14ac:dyDescent="0.25">
      <c r="A22" s="73" t="s">
        <v>114</v>
      </c>
      <c r="B22" s="86" t="s">
        <v>120</v>
      </c>
      <c r="C22" s="88" t="s">
        <v>13</v>
      </c>
      <c r="D22" s="86" t="s">
        <v>195</v>
      </c>
    </row>
    <row r="25" spans="1:5" x14ac:dyDescent="0.25">
      <c r="A25" s="183" t="s">
        <v>154</v>
      </c>
      <c r="B25" s="183"/>
    </row>
    <row r="26" spans="1:5" ht="19.5" customHeight="1" x14ac:dyDescent="0.25">
      <c r="A26" s="174" t="s">
        <v>7</v>
      </c>
      <c r="B26" s="174" t="s">
        <v>125</v>
      </c>
    </row>
    <row r="27" spans="1:5" ht="19.5" customHeight="1" x14ac:dyDescent="0.25">
      <c r="A27" s="174" t="s">
        <v>8</v>
      </c>
      <c r="B27" s="176" t="s">
        <v>197</v>
      </c>
    </row>
    <row r="28" spans="1:5" ht="19.5" customHeight="1" x14ac:dyDescent="0.25">
      <c r="A28" s="174" t="s">
        <v>13</v>
      </c>
      <c r="B28" s="174" t="s">
        <v>124</v>
      </c>
    </row>
  </sheetData>
  <mergeCells count="1">
    <mergeCell ref="A25:B25"/>
  </mergeCells>
  <pageMargins left="0.511811024" right="0.511811024" top="0.78740157499999996" bottom="0.78740157499999996" header="0.31496062000000002" footer="0.31496062000000002"/>
  <pageSetup paperSize="9" orientation="portrait"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
  <sheetViews>
    <sheetView workbookViewId="0">
      <selection activeCell="J29" sqref="J29"/>
    </sheetView>
  </sheetViews>
  <sheetFormatPr defaultColWidth="15.85546875" defaultRowHeight="15" x14ac:dyDescent="0.25"/>
  <cols>
    <col min="1" max="1" width="12.42578125" style="9" customWidth="1"/>
    <col min="2" max="4" width="13.7109375" style="9" customWidth="1"/>
    <col min="5" max="12" width="12.42578125" style="9" customWidth="1"/>
    <col min="13" max="18" width="12.28515625" style="9" customWidth="1"/>
    <col min="19" max="19" width="12.28515625" style="9" hidden="1" customWidth="1"/>
    <col min="20" max="20" width="12.28515625" style="28" hidden="1" customWidth="1"/>
    <col min="21" max="23" width="12.28515625" customWidth="1"/>
  </cols>
  <sheetData>
    <row r="1" spans="1:23" s="3" customFormat="1" x14ac:dyDescent="0.25">
      <c r="A1" s="49" t="s">
        <v>6</v>
      </c>
      <c r="B1" s="50" t="s">
        <v>7</v>
      </c>
      <c r="C1" s="50" t="s">
        <v>7</v>
      </c>
      <c r="D1" s="50" t="s">
        <v>7</v>
      </c>
      <c r="E1" s="50" t="s">
        <v>7</v>
      </c>
      <c r="F1" s="51" t="s">
        <v>7</v>
      </c>
      <c r="G1" s="51" t="s">
        <v>8</v>
      </c>
      <c r="H1" s="51" t="s">
        <v>8</v>
      </c>
      <c r="I1" s="51" t="s">
        <v>8</v>
      </c>
      <c r="J1" s="51" t="s">
        <v>8</v>
      </c>
      <c r="K1" s="51" t="s">
        <v>8</v>
      </c>
      <c r="L1" s="51" t="s">
        <v>8</v>
      </c>
      <c r="M1" s="41" t="s">
        <v>13</v>
      </c>
      <c r="N1" s="42" t="s">
        <v>13</v>
      </c>
      <c r="O1" s="42" t="s">
        <v>13</v>
      </c>
      <c r="P1" s="42" t="s">
        <v>13</v>
      </c>
      <c r="Q1" s="42" t="s">
        <v>13</v>
      </c>
      <c r="R1" s="42" t="s">
        <v>13</v>
      </c>
      <c r="S1" s="42" t="s">
        <v>13</v>
      </c>
      <c r="T1" s="42" t="s">
        <v>13</v>
      </c>
      <c r="U1" s="42" t="s">
        <v>13</v>
      </c>
      <c r="V1" s="42" t="s">
        <v>13</v>
      </c>
      <c r="W1" s="141" t="s">
        <v>13</v>
      </c>
    </row>
    <row r="2" spans="1:23" ht="15.75" thickBot="1" x14ac:dyDescent="0.3">
      <c r="A2" s="55" t="s">
        <v>0</v>
      </c>
      <c r="B2" s="56" t="s">
        <v>98</v>
      </c>
      <c r="C2" s="56" t="s">
        <v>99</v>
      </c>
      <c r="D2" s="56" t="s">
        <v>9</v>
      </c>
      <c r="E2" s="56" t="s">
        <v>10</v>
      </c>
      <c r="F2" s="56" t="s">
        <v>16</v>
      </c>
      <c r="G2" s="56" t="s">
        <v>11</v>
      </c>
      <c r="H2" s="56" t="s">
        <v>1</v>
      </c>
      <c r="I2" s="56" t="s">
        <v>2</v>
      </c>
      <c r="J2" s="57" t="s">
        <v>3</v>
      </c>
      <c r="K2" s="56" t="s">
        <v>4</v>
      </c>
      <c r="L2" s="56" t="s">
        <v>5</v>
      </c>
      <c r="M2" s="58" t="s">
        <v>15</v>
      </c>
      <c r="N2" s="59" t="s">
        <v>14</v>
      </c>
      <c r="O2" s="23" t="s">
        <v>38</v>
      </c>
      <c r="P2" s="23" t="s">
        <v>47</v>
      </c>
      <c r="Q2" s="23" t="s">
        <v>48</v>
      </c>
      <c r="R2" s="23" t="s">
        <v>53</v>
      </c>
      <c r="S2" s="23" t="s">
        <v>60</v>
      </c>
      <c r="T2" s="23" t="s">
        <v>74</v>
      </c>
      <c r="U2" s="23" t="s">
        <v>114</v>
      </c>
      <c r="V2" s="23" t="s">
        <v>65</v>
      </c>
      <c r="W2" s="24" t="s">
        <v>111</v>
      </c>
    </row>
    <row r="3" spans="1:23" x14ac:dyDescent="0.25">
      <c r="A3" s="52">
        <v>1991</v>
      </c>
      <c r="B3" s="4">
        <v>25546</v>
      </c>
      <c r="C3" s="4">
        <v>22951</v>
      </c>
      <c r="D3" s="10" t="s">
        <v>30</v>
      </c>
      <c r="E3" s="4">
        <v>152946</v>
      </c>
      <c r="F3" s="10" t="s">
        <v>30</v>
      </c>
      <c r="G3" s="66">
        <v>80</v>
      </c>
      <c r="H3" s="66">
        <v>46881</v>
      </c>
      <c r="I3" s="66">
        <v>170151</v>
      </c>
      <c r="J3" s="66">
        <v>7786</v>
      </c>
      <c r="K3" s="66">
        <v>7667</v>
      </c>
      <c r="L3" s="66">
        <v>6968</v>
      </c>
      <c r="M3" s="43">
        <f t="shared" ref="M3:M26" si="0">IF(OR(B3="-",C3="-"),"-",IF(AND(B3="",C3=""),"",B3-C3))</f>
        <v>2595</v>
      </c>
      <c r="N3" s="20" t="str">
        <f ca="1">IF(F3="","",(IF(A3&gt;=Parametros!$D$6,(F3*VLOOKUP(Parametros!$E$6,MatrizInflacao!$B$1:$V$21,MATCH(A3,MatrizInflacao!$C$1:$V$1)+1,FALSE)),"-")))</f>
        <v>-</v>
      </c>
      <c r="O3" s="29">
        <f>IF(M3&lt;&gt;"-",M3,"-")</f>
        <v>2595</v>
      </c>
      <c r="P3" s="44" t="str">
        <f ca="1">IF(N3&lt;&gt;"-",0,"-")</f>
        <v>-</v>
      </c>
      <c r="Q3" s="44" t="str">
        <f ca="1">IF(N3&lt;&gt;"-",0,"-")</f>
        <v>-</v>
      </c>
      <c r="R3" s="44">
        <f t="shared" ref="R3:R22" si="1">IF(OR(J3="",K3=""),"",IF(OR(J3="-",K3="-"),"-", IF(J3&gt;K3,(J3-K3)/J3,0)))</f>
        <v>1.5283842794759825E-2</v>
      </c>
      <c r="S3" s="84" t="str">
        <f>IF(OR(K3="",L3=""),"",IF(A3-Manual!$B$1+1&gt;=$A$3,RIGHT(A3-Manual!$B$1+1,2) &amp; "/" &amp; RIGHT(A3,2),"-"))</f>
        <v>-</v>
      </c>
      <c r="T3" s="84" t="str">
        <f>IF(OR(K3="",D3=""),"",IF(A3-Manual!$B$2&gt;=$A$3,RIGHT(A3-Manual!$B$2,2) &amp; "/" &amp; RIGHT(A3,2),"-"))</f>
        <v>-</v>
      </c>
      <c r="U3" s="75">
        <f t="shared" ref="U3:U26" si="2">I3/J3</f>
        <v>21.853454919085539</v>
      </c>
      <c r="V3" s="76" t="s">
        <v>30</v>
      </c>
      <c r="W3" s="142" t="s">
        <v>30</v>
      </c>
    </row>
    <row r="4" spans="1:23" x14ac:dyDescent="0.25">
      <c r="A4" s="52">
        <v>1992</v>
      </c>
      <c r="B4" s="4">
        <v>26901</v>
      </c>
      <c r="C4" s="4">
        <v>22783</v>
      </c>
      <c r="D4" s="10" t="s">
        <v>30</v>
      </c>
      <c r="E4" s="4">
        <v>156782</v>
      </c>
      <c r="F4" s="10" t="s">
        <v>30</v>
      </c>
      <c r="G4" s="66">
        <v>80</v>
      </c>
      <c r="H4" s="66">
        <v>47753</v>
      </c>
      <c r="I4" s="66">
        <v>174128</v>
      </c>
      <c r="J4" s="66">
        <v>7864</v>
      </c>
      <c r="K4" s="66">
        <v>7875</v>
      </c>
      <c r="L4" s="66">
        <v>7315</v>
      </c>
      <c r="M4" s="43">
        <f t="shared" si="0"/>
        <v>4118</v>
      </c>
      <c r="N4" s="20" t="str">
        <f ca="1">IF(F4="","",(IF(A4&gt;=Parametros!$D$6,(F4*VLOOKUP(Parametros!$E$6,MatrizInflacao!$B$1:$V$21,MATCH(A4,MatrizInflacao!$C$1:$V$1)+1,FALSE)),"-")))</f>
        <v>-</v>
      </c>
      <c r="O4" s="29">
        <f t="shared" ref="O4:O22" si="3">IF(M4="","",IF(AND(O3="-",M4="-"),"-",IF(AND(O3="-",M4&lt;&gt;"-"),M4,IF(AND(O3&lt;&gt;"-",M4&lt;&gt;"-"),M4+O3,O3))))</f>
        <v>6713</v>
      </c>
      <c r="P4" s="44" t="str">
        <f ca="1">IF(N4="","",IF(AND(N3="-",N4="-"),"-",IF(AND(N3="-",N4&lt;&gt;"-"),0,IF(AND(N3&lt;&gt;"-",N4&lt;&gt;"-"),((N4/N3)-1),N3))))</f>
        <v>-</v>
      </c>
      <c r="Q4" s="44" t="str">
        <f ca="1">IF(N4="","",IF(AND(N3="-",N4="-"),"-",IF(AND(N3="-",N4&lt;&gt;"-"),0,IF(AND(N3&lt;&gt;"-",N4&lt;&gt;"-"),((N4/(VLOOKUP(Parametros!$D$6,Dados!$A$2:$Q$26,14,FALSE)))-1),N3))))</f>
        <v>-</v>
      </c>
      <c r="R4" s="44">
        <f t="shared" si="1"/>
        <v>0</v>
      </c>
      <c r="S4" s="84" t="str">
        <f>IF(OR(K4="",L4=""),"",IF(A4-Manual!$B$1+1&gt;=$A$3,RIGHT(A4-Manual!$B$1+1,2) &amp; "/" &amp; RIGHT(A4,2),"-"))</f>
        <v>-</v>
      </c>
      <c r="T4" s="84" t="str">
        <f>IF(OR(K4="",D4=""),"",IF(A4-Manual!$B$2&gt;=$A$3,RIGHT(A4-Manual!$B$2,2) &amp; "/" &amp; RIGHT(A4,2),"-"))</f>
        <v>91/92</v>
      </c>
      <c r="U4" s="75">
        <f t="shared" si="2"/>
        <v>22.142421159715159</v>
      </c>
      <c r="V4" s="76" t="s">
        <v>30</v>
      </c>
      <c r="W4" s="142" t="s">
        <v>30</v>
      </c>
    </row>
    <row r="5" spans="1:23" x14ac:dyDescent="0.25">
      <c r="A5" s="52">
        <v>1993</v>
      </c>
      <c r="B5" s="4">
        <v>28085</v>
      </c>
      <c r="C5" s="4">
        <v>22387</v>
      </c>
      <c r="D5" s="10" t="s">
        <v>30</v>
      </c>
      <c r="E5" s="4">
        <v>135465</v>
      </c>
      <c r="F5" s="10" t="s">
        <v>30</v>
      </c>
      <c r="G5" s="66">
        <v>80</v>
      </c>
      <c r="H5" s="66">
        <v>47386</v>
      </c>
      <c r="I5" s="66">
        <v>198657</v>
      </c>
      <c r="J5" s="66">
        <v>7800</v>
      </c>
      <c r="K5" s="66">
        <v>7683</v>
      </c>
      <c r="L5" s="66">
        <v>7074</v>
      </c>
      <c r="M5" s="43">
        <f t="shared" si="0"/>
        <v>5698</v>
      </c>
      <c r="N5" s="20" t="str">
        <f ca="1">IF(F5="","",(IF(A5&gt;=Parametros!$D$6,(F5*VLOOKUP(Parametros!$E$6,MatrizInflacao!$B$1:$V$21,MATCH(A5,MatrizInflacao!$C$1:$V$1)+1,FALSE)),"-")))</f>
        <v>-</v>
      </c>
      <c r="O5" s="29">
        <f t="shared" si="3"/>
        <v>12411</v>
      </c>
      <c r="P5" s="44" t="str">
        <f t="shared" ref="P5:P26" ca="1" si="4">IF(N5="","",IF(AND(N4="-",N5="-"),"-",IF(AND(N4="-",N5&lt;&gt;"-"),0,IF(AND(N4&lt;&gt;"-",N5&lt;&gt;"-"),((N5/N4)-1),N4))))</f>
        <v>-</v>
      </c>
      <c r="Q5" s="44" t="str">
        <f ca="1">IF(N5="","",IF(AND(N4="-",N5="-"),"-",IF(AND(N4="-",N5&lt;&gt;"-"),0,IF(AND(N4&lt;&gt;"-",N5&lt;&gt;"-"),((N5/(VLOOKUP(Parametros!$D$6,Dados!$A$2:$Q$26,14,FALSE)))-1),N4))))</f>
        <v>-</v>
      </c>
      <c r="R5" s="44">
        <f t="shared" si="1"/>
        <v>1.4999999999999999E-2</v>
      </c>
      <c r="S5" s="84" t="str">
        <f>IF(OR(K5="",L5=""),"",IF(A5-Manual!$B$1+1&gt;=$A$3,RIGHT(A5-Manual!$B$1+1,2) &amp; "/" &amp; RIGHT(A5,2),"-"))</f>
        <v>-</v>
      </c>
      <c r="T5" s="84" t="str">
        <f>IF(OR(K5="",D5=""),"",IF(A5-Manual!$B$2&gt;=$A$3,RIGHT(A5-Manual!$B$2,2) &amp; "/" &amp; RIGHT(A5,2),"-"))</f>
        <v>92/93</v>
      </c>
      <c r="U5" s="75">
        <f t="shared" si="2"/>
        <v>25.468846153846155</v>
      </c>
      <c r="V5" s="76" t="s">
        <v>30</v>
      </c>
      <c r="W5" s="142" t="s">
        <v>30</v>
      </c>
    </row>
    <row r="6" spans="1:23" x14ac:dyDescent="0.25">
      <c r="A6" s="52">
        <v>1994</v>
      </c>
      <c r="B6" s="4">
        <v>30605</v>
      </c>
      <c r="C6" s="4">
        <v>27440</v>
      </c>
      <c r="D6" s="4">
        <v>5482</v>
      </c>
      <c r="E6" s="4">
        <v>140866</v>
      </c>
      <c r="F6" s="10" t="s">
        <v>30</v>
      </c>
      <c r="G6" s="66">
        <v>81</v>
      </c>
      <c r="H6" s="66">
        <v>47919</v>
      </c>
      <c r="I6" s="66">
        <v>201218</v>
      </c>
      <c r="J6" s="66">
        <v>7979</v>
      </c>
      <c r="K6" s="66">
        <v>7820</v>
      </c>
      <c r="L6" s="66">
        <v>7228</v>
      </c>
      <c r="M6" s="43">
        <f t="shared" si="0"/>
        <v>3165</v>
      </c>
      <c r="N6" s="20" t="str">
        <f ca="1">IF(F6="","",(IF(A6&gt;=Parametros!$D$6,(F6*VLOOKUP(Parametros!$E$6,MatrizInflacao!$B$1:$V$21,MATCH(A6,MatrizInflacao!$C$1:$V$1)+1,FALSE)),"-")))</f>
        <v>-</v>
      </c>
      <c r="O6" s="29">
        <f t="shared" si="3"/>
        <v>15576</v>
      </c>
      <c r="P6" s="44" t="str">
        <f t="shared" ca="1" si="4"/>
        <v>-</v>
      </c>
      <c r="Q6" s="44" t="str">
        <f ca="1">IF(N6="","",IF(AND(N5="-",N6="-"),"-",IF(AND(N5="-",N6&lt;&gt;"-"),0,IF(AND(N5&lt;&gt;"-",N6&lt;&gt;"-"),((N6/(VLOOKUP(Parametros!$D$6,Dados!$A$2:$Q$26,14,FALSE)))-1),N5))))</f>
        <v>-</v>
      </c>
      <c r="R6" s="44">
        <f t="shared" si="1"/>
        <v>1.9927309186614863E-2</v>
      </c>
      <c r="S6" s="84" t="str">
        <f>IF(OR(K6="",L6=""),"",IF(A6-Manual!$B$1+1&gt;=$A$3,RIGHT(A6-Manual!$B$1+1,2) &amp; "/" &amp; RIGHT(A6,2),"-"))</f>
        <v>-</v>
      </c>
      <c r="T6" s="84" t="str">
        <f>IF(OR(K6="",D6=""),"",IF(A6-Manual!$B$2&gt;=$A$3,RIGHT(A6-Manual!$B$2,2) &amp; "/" &amp; RIGHT(A6,2),"-"))</f>
        <v>93/94</v>
      </c>
      <c r="U6" s="75">
        <f t="shared" si="2"/>
        <v>25.218448427121192</v>
      </c>
      <c r="V6" s="76" t="s">
        <v>30</v>
      </c>
      <c r="W6" s="81">
        <f ca="1">gg!E6</f>
        <v>0.77495052304212608</v>
      </c>
    </row>
    <row r="7" spans="1:23" x14ac:dyDescent="0.25">
      <c r="A7" s="52">
        <v>1995</v>
      </c>
      <c r="B7" s="4">
        <v>30191</v>
      </c>
      <c r="C7" s="4">
        <v>27678</v>
      </c>
      <c r="D7" s="4">
        <v>6532</v>
      </c>
      <c r="E7" s="4">
        <v>146141</v>
      </c>
      <c r="F7" s="10" t="s">
        <v>30</v>
      </c>
      <c r="G7" s="66">
        <v>85</v>
      </c>
      <c r="H7" s="66">
        <v>47934</v>
      </c>
      <c r="I7" s="66">
        <v>241503</v>
      </c>
      <c r="J7" s="66">
        <v>8247</v>
      </c>
      <c r="K7" s="66">
        <v>7888</v>
      </c>
      <c r="L7" s="66">
        <v>7622</v>
      </c>
      <c r="M7" s="43">
        <f t="shared" si="0"/>
        <v>2513</v>
      </c>
      <c r="N7" s="20" t="str">
        <f ca="1">IF(F7="","",(IF(A7&gt;=Parametros!$D$6,(F7*VLOOKUP(Parametros!$E$6,MatrizInflacao!$B$1:$V$21,MATCH(A7,MatrizInflacao!$C$1:$V$1)+1,FALSE)),"-")))</f>
        <v>-</v>
      </c>
      <c r="O7" s="29">
        <f t="shared" si="3"/>
        <v>18089</v>
      </c>
      <c r="P7" s="44" t="str">
        <f t="shared" ca="1" si="4"/>
        <v>-</v>
      </c>
      <c r="Q7" s="44" t="str">
        <f ca="1">IF(N7="","",IF(AND(N6="-",N7="-"),"-",IF(AND(N6="-",N7&lt;&gt;"-"),0,IF(AND(N6&lt;&gt;"-",N7&lt;&gt;"-"),((N7/(VLOOKUP(Parametros!$D$6,Dados!$A$2:$Q$26,14,FALSE)))-1),N6))))</f>
        <v>-</v>
      </c>
      <c r="R7" s="44">
        <f t="shared" si="1"/>
        <v>4.3530980962774343E-2</v>
      </c>
      <c r="S7" s="84" t="str">
        <f>IF(OR(K7="",L7=""),"",IF(A7-Manual!$B$1+1&gt;=$A$3,RIGHT(A7-Manual!$B$1+1,2) &amp; "/" &amp; RIGHT(A7,2),"-"))</f>
        <v>-</v>
      </c>
      <c r="T7" s="84" t="str">
        <f>IF(OR(K7="",D7=""),"",IF(A7-Manual!$B$2&gt;=$A$3,RIGHT(A7-Manual!$B$2,2) &amp; "/" &amp; RIGHT(A7,2),"-"))</f>
        <v>94/95</v>
      </c>
      <c r="U7" s="75">
        <f t="shared" si="2"/>
        <v>29.28373954165151</v>
      </c>
      <c r="V7" s="76" t="s">
        <v>30</v>
      </c>
      <c r="W7" s="81">
        <f ca="1">gg!E7</f>
        <v>0.90370780298837849</v>
      </c>
    </row>
    <row r="8" spans="1:23" x14ac:dyDescent="0.25">
      <c r="A8" s="52">
        <v>1996</v>
      </c>
      <c r="B8" s="4">
        <v>29397</v>
      </c>
      <c r="C8" s="4">
        <v>26775</v>
      </c>
      <c r="D8" s="4">
        <v>5960</v>
      </c>
      <c r="E8" s="4">
        <v>145454</v>
      </c>
      <c r="F8" s="10" t="s">
        <v>30</v>
      </c>
      <c r="G8" s="66">
        <v>86</v>
      </c>
      <c r="H8" s="66">
        <v>48667</v>
      </c>
      <c r="I8" s="66">
        <v>250944</v>
      </c>
      <c r="J8" s="66">
        <v>7946</v>
      </c>
      <c r="K8" s="66">
        <v>7845</v>
      </c>
      <c r="L8" s="66">
        <v>7194</v>
      </c>
      <c r="M8" s="43">
        <f t="shared" si="0"/>
        <v>2622</v>
      </c>
      <c r="N8" s="20" t="str">
        <f ca="1">IF(F8="","",(IF(A8&gt;=Parametros!$D$6,(F8*VLOOKUP(Parametros!$E$6,MatrizInflacao!$B$1:$V$21,MATCH(A8,MatrizInflacao!$C$1:$V$1)+1,FALSE)),"-")))</f>
        <v>-</v>
      </c>
      <c r="O8" s="29">
        <f t="shared" si="3"/>
        <v>20711</v>
      </c>
      <c r="P8" s="44" t="str">
        <f t="shared" ca="1" si="4"/>
        <v>-</v>
      </c>
      <c r="Q8" s="44" t="str">
        <f ca="1">IF(N8="","",IF(AND(N7="-",N8="-"),"-",IF(AND(N7="-",N8&lt;&gt;"-"),0,IF(AND(N7&lt;&gt;"-",N8&lt;&gt;"-"),((N8/(VLOOKUP(Parametros!$D$6,Dados!$A$2:$Q$26,14,FALSE)))-1),N7))))</f>
        <v>-</v>
      </c>
      <c r="R8" s="44">
        <f t="shared" si="1"/>
        <v>1.2710797885728669E-2</v>
      </c>
      <c r="S8" s="84" t="str">
        <f>IF(OR(K8="",L8=""),"",IF(A8-Manual!$B$1+1&gt;=$A$3,RIGHT(A8-Manual!$B$1+1,2) &amp; "/" &amp; RIGHT(A8,2),"-"))</f>
        <v>91/96</v>
      </c>
      <c r="T8" s="84" t="str">
        <f>IF(OR(K8="",D8=""),"",IF(A8-Manual!$B$2&gt;=$A$3,RIGHT(A8-Manual!$B$2,2) &amp; "/" &amp; RIGHT(A8,2),"-"))</f>
        <v>95/96</v>
      </c>
      <c r="U8" s="75">
        <f t="shared" si="2"/>
        <v>31.58117291719104</v>
      </c>
      <c r="V8" s="74">
        <f>ge!E6</f>
        <v>6.1692969870875136E-2</v>
      </c>
      <c r="W8" s="81">
        <f ca="1">gg!E8</f>
        <v>0.78194699553922853</v>
      </c>
    </row>
    <row r="9" spans="1:23" x14ac:dyDescent="0.25">
      <c r="A9" s="52">
        <v>1997</v>
      </c>
      <c r="B9" s="4">
        <v>26603</v>
      </c>
      <c r="C9" s="4">
        <v>25168</v>
      </c>
      <c r="D9" s="4">
        <v>5013</v>
      </c>
      <c r="E9" s="4">
        <v>136206</v>
      </c>
      <c r="F9" s="10" t="s">
        <v>30</v>
      </c>
      <c r="G9" s="66">
        <v>88</v>
      </c>
      <c r="H9" s="66">
        <v>48601</v>
      </c>
      <c r="I9" s="66">
        <v>261620</v>
      </c>
      <c r="J9" s="66">
        <v>9001</v>
      </c>
      <c r="K9" s="66">
        <v>8764</v>
      </c>
      <c r="L9" s="66">
        <v>7347</v>
      </c>
      <c r="M9" s="43">
        <f t="shared" si="0"/>
        <v>1435</v>
      </c>
      <c r="N9" s="20" t="str">
        <f ca="1">IF(F9="","",(IF(A9&gt;=Parametros!$D$6,(F9*VLOOKUP(Parametros!$E$6,MatrizInflacao!$B$1:$V$21,MATCH(A9,MatrizInflacao!$C$1:$V$1)+1,FALSE)),"-")))</f>
        <v>-</v>
      </c>
      <c r="O9" s="29">
        <f t="shared" si="3"/>
        <v>22146</v>
      </c>
      <c r="P9" s="44" t="str">
        <f t="shared" ca="1" si="4"/>
        <v>-</v>
      </c>
      <c r="Q9" s="44" t="str">
        <f ca="1">IF(N9="","",IF(AND(N8="-",N9="-"),"-",IF(AND(N8="-",N9&lt;&gt;"-"),0,IF(AND(N8&lt;&gt;"-",N9&lt;&gt;"-"),((N9/(VLOOKUP(Parametros!$D$6,Dados!$A$2:$Q$26,14,FALSE)))-1),N8))))</f>
        <v>-</v>
      </c>
      <c r="R9" s="44">
        <f t="shared" si="1"/>
        <v>2.6330407732474168E-2</v>
      </c>
      <c r="S9" s="84" t="str">
        <f>IF(OR(K9="",L9=""),"",IF(A9-Manual!$B$1+1&gt;=$A$3,RIGHT(A9-Manual!$B$1+1,2) &amp; "/" &amp; RIGHT(A9,2),"-"))</f>
        <v>92/97</v>
      </c>
      <c r="T9" s="84" t="str">
        <f>IF(OR(K9="",D9=""),"",IF(A9-Manual!$B$2&gt;=$A$3,RIGHT(A9-Manual!$B$2,2) &amp; "/" &amp; RIGHT(A9,2),"-"))</f>
        <v>96/97</v>
      </c>
      <c r="U9" s="75">
        <f t="shared" si="2"/>
        <v>29.065659371180981</v>
      </c>
      <c r="V9" s="74">
        <f ca="1">ge!E7</f>
        <v>6.7047619047619023E-2</v>
      </c>
      <c r="W9" s="81">
        <f ca="1">gg!E9</f>
        <v>0.69683069224353633</v>
      </c>
    </row>
    <row r="10" spans="1:23" x14ac:dyDescent="0.25">
      <c r="A10" s="52">
        <v>1998</v>
      </c>
      <c r="B10" s="4">
        <v>26170</v>
      </c>
      <c r="C10" s="4">
        <v>23289</v>
      </c>
      <c r="D10" s="4">
        <v>5451</v>
      </c>
      <c r="E10" s="4">
        <v>134456</v>
      </c>
      <c r="F10" s="10" t="s">
        <v>30</v>
      </c>
      <c r="G10" s="66">
        <v>92</v>
      </c>
      <c r="H10" s="66">
        <v>50879</v>
      </c>
      <c r="I10" s="66">
        <v>263384</v>
      </c>
      <c r="J10" s="66">
        <v>9202</v>
      </c>
      <c r="K10" s="66">
        <v>9566</v>
      </c>
      <c r="L10" s="66">
        <v>7705</v>
      </c>
      <c r="M10" s="43">
        <f t="shared" si="0"/>
        <v>2881</v>
      </c>
      <c r="N10" s="20" t="str">
        <f ca="1">IF(F10="","",(IF(A10&gt;=Parametros!$D$6,(F10*VLOOKUP(Parametros!$E$6,MatrizInflacao!$B$1:$V$21,MATCH(A10,MatrizInflacao!$C$1:$V$1)+1,FALSE)),"-")))</f>
        <v>-</v>
      </c>
      <c r="O10" s="29">
        <f t="shared" si="3"/>
        <v>25027</v>
      </c>
      <c r="P10" s="44" t="str">
        <f t="shared" ca="1" si="4"/>
        <v>-</v>
      </c>
      <c r="Q10" s="44" t="str">
        <f ca="1">IF(N10="","",IF(AND(N9="-",N10="-"),"-",IF(AND(N9="-",N10&lt;&gt;"-"),0,IF(AND(N9&lt;&gt;"-",N10&lt;&gt;"-"),((N10/(VLOOKUP(Parametros!$D$6,Dados!$A$2:$Q$26,14,FALSE)))-1),N9))))</f>
        <v>-</v>
      </c>
      <c r="R10" s="44">
        <f t="shared" si="1"/>
        <v>0</v>
      </c>
      <c r="S10" s="84" t="str">
        <f>IF(OR(K10="",L10=""),"",IF(A10-Manual!$B$1+1&gt;=$A$3,RIGHT(A10-Manual!$B$1+1,2) &amp; "/" &amp; RIGHT(A10,2),"-"))</f>
        <v>93/98</v>
      </c>
      <c r="T10" s="84" t="str">
        <f>IF(OR(K10="",D10=""),"",IF(A10-Manual!$B$2&gt;=$A$3,RIGHT(A10-Manual!$B$2,2) &amp; "/" &amp; RIGHT(A10,2),"-"))</f>
        <v>97/98</v>
      </c>
      <c r="U10" s="75">
        <f t="shared" si="2"/>
        <v>28.622473375353184</v>
      </c>
      <c r="V10" s="74">
        <f ca="1">ge!E8</f>
        <v>-2.863464792398851E-3</v>
      </c>
      <c r="W10" s="81">
        <f ca="1">gg!E10</f>
        <v>0.74193548387096775</v>
      </c>
    </row>
    <row r="11" spans="1:23" x14ac:dyDescent="0.25">
      <c r="A11" s="52">
        <v>1999</v>
      </c>
      <c r="B11" s="65">
        <v>26398</v>
      </c>
      <c r="C11" s="65">
        <v>22513</v>
      </c>
      <c r="D11" s="67">
        <v>5345</v>
      </c>
      <c r="E11" s="65">
        <v>149313</v>
      </c>
      <c r="F11" s="69" t="s">
        <v>30</v>
      </c>
      <c r="G11" s="66">
        <v>97</v>
      </c>
      <c r="H11" s="66">
        <v>52304</v>
      </c>
      <c r="I11" s="66">
        <v>288571</v>
      </c>
      <c r="J11" s="66">
        <v>9469</v>
      </c>
      <c r="K11" s="66">
        <v>9500</v>
      </c>
      <c r="L11" s="66">
        <v>7616</v>
      </c>
      <c r="M11" s="43">
        <f t="shared" si="0"/>
        <v>3885</v>
      </c>
      <c r="N11" s="20" t="str">
        <f ca="1">IF(F11="","",(IF(A11&gt;=Parametros!$D$6,(F11*VLOOKUP(Parametros!$E$6,MatrizInflacao!$B$1:$V$21,MATCH(A11,MatrizInflacao!$C$1:$V$1)+1,FALSE)),"-")))</f>
        <v>-</v>
      </c>
      <c r="O11" s="29">
        <f t="shared" si="3"/>
        <v>28912</v>
      </c>
      <c r="P11" s="44" t="str">
        <f t="shared" ca="1" si="4"/>
        <v>-</v>
      </c>
      <c r="Q11" s="44" t="str">
        <f ca="1">IF(N11="","",IF(AND(N10="-",N11="-"),"-",IF(AND(N10="-",N11&lt;&gt;"-"),0,IF(AND(N10&lt;&gt;"-",N11&lt;&gt;"-"),((N11/(VLOOKUP(Parametros!$D$6,Dados!$A$2:$Q$26,14,FALSE)))-1),N10))))</f>
        <v>-</v>
      </c>
      <c r="R11" s="44">
        <f t="shared" si="1"/>
        <v>0</v>
      </c>
      <c r="S11" s="84" t="str">
        <f>IF(OR(K11="",L11=""),"",IF(A11-Manual!$B$1+1&gt;=$A$3,RIGHT(A11-Manual!$B$1+1,2) &amp; "/" &amp; RIGHT(A11,2),"-"))</f>
        <v>94/99</v>
      </c>
      <c r="T11" s="84" t="str">
        <f>IF(OR(K11="",D11=""),"",IF(A11-Manual!$B$2&gt;=$A$3,RIGHT(A11-Manual!$B$2,2) &amp; "/" &amp; RIGHT(A11,2),"-"))</f>
        <v>98/99</v>
      </c>
      <c r="U11" s="75">
        <f t="shared" si="2"/>
        <v>30.475340585067062</v>
      </c>
      <c r="V11" s="74">
        <f ca="1">ge!E9</f>
        <v>2.6086956521739091E-2</v>
      </c>
      <c r="W11" s="81">
        <f ca="1">gg!E11</f>
        <v>0.69370538611291366</v>
      </c>
    </row>
    <row r="12" spans="1:23" x14ac:dyDescent="0.25">
      <c r="A12" s="52">
        <v>2000</v>
      </c>
      <c r="B12" s="65">
        <v>31647</v>
      </c>
      <c r="C12" s="65">
        <v>25835</v>
      </c>
      <c r="D12" s="65">
        <v>6708</v>
      </c>
      <c r="E12" s="65">
        <v>152119</v>
      </c>
      <c r="F12" s="69" t="s">
        <v>30</v>
      </c>
      <c r="G12" s="66">
        <v>100</v>
      </c>
      <c r="H12" s="66">
        <v>55486</v>
      </c>
      <c r="I12" s="66">
        <v>323397</v>
      </c>
      <c r="J12" s="66">
        <v>9906</v>
      </c>
      <c r="K12" s="66">
        <v>9820</v>
      </c>
      <c r="L12" s="66">
        <v>7758</v>
      </c>
      <c r="M12" s="43">
        <f t="shared" si="0"/>
        <v>5812</v>
      </c>
      <c r="N12" s="20" t="str">
        <f ca="1">IF(F12="","",(IF(A12&gt;=Parametros!$D$6,(F12*VLOOKUP(Parametros!$E$6,MatrizInflacao!$B$1:$V$21,MATCH(A12,MatrizInflacao!$C$1:$V$1)+1,FALSE)),"-")))</f>
        <v>-</v>
      </c>
      <c r="O12" s="29">
        <f t="shared" si="3"/>
        <v>34724</v>
      </c>
      <c r="P12" s="44" t="str">
        <f t="shared" ca="1" si="4"/>
        <v>-</v>
      </c>
      <c r="Q12" s="44" t="str">
        <f ca="1">IF(N12="","",IF(AND(N11="-",N12="-"),"-",IF(AND(N11="-",N12&lt;&gt;"-"),0,IF(AND(N11&lt;&gt;"-",N12&lt;&gt;"-"),((N12/(VLOOKUP(Parametros!$D$6,Dados!$A$2:$Q$26,14,FALSE)))-1),N11))))</f>
        <v>-</v>
      </c>
      <c r="R12" s="44">
        <f t="shared" si="1"/>
        <v>8.6816071068039572E-3</v>
      </c>
      <c r="S12" s="84" t="str">
        <f>IF(OR(K12="",L12=""),"",IF(A12-Manual!$B$1+1&gt;=$A$3,RIGHT(A12-Manual!$B$1+1,2) &amp; "/" &amp; RIGHT(A12,2),"-"))</f>
        <v>95/00</v>
      </c>
      <c r="T12" s="84" t="str">
        <f>IF(OR(K12="",D12=""),"",IF(A12-Manual!$B$2&gt;=$A$3,RIGHT(A12-Manual!$B$2,2) &amp; "/" &amp; RIGHT(A12,2),"-"))</f>
        <v>99/00</v>
      </c>
      <c r="U12" s="75">
        <f t="shared" si="2"/>
        <v>32.646577831617201</v>
      </c>
      <c r="V12" s="74">
        <f ca="1">ge!E10</f>
        <v>1.6480730223123685E-2</v>
      </c>
      <c r="W12" s="81">
        <f ca="1">gg!E12</f>
        <v>0.88077731092436973</v>
      </c>
    </row>
    <row r="13" spans="1:23" x14ac:dyDescent="0.25">
      <c r="A13" s="52">
        <v>2001</v>
      </c>
      <c r="B13" s="65">
        <v>36103</v>
      </c>
      <c r="C13" s="65">
        <v>27766</v>
      </c>
      <c r="D13" s="67">
        <v>7532</v>
      </c>
      <c r="E13" s="65">
        <v>155475</v>
      </c>
      <c r="F13" s="69" t="s">
        <v>30</v>
      </c>
      <c r="G13" s="66">
        <v>106</v>
      </c>
      <c r="H13" s="66">
        <v>57930</v>
      </c>
      <c r="I13" s="66">
        <v>282065</v>
      </c>
      <c r="J13" s="66">
        <v>10089</v>
      </c>
      <c r="K13" s="66">
        <v>10313</v>
      </c>
      <c r="L13" s="66">
        <v>8363</v>
      </c>
      <c r="M13" s="43">
        <f t="shared" si="0"/>
        <v>8337</v>
      </c>
      <c r="N13" s="20" t="str">
        <f ca="1">IF(F13="","",(IF(A13&gt;=Parametros!$D$6,(F13*VLOOKUP(Parametros!$E$6,MatrizInflacao!$B$1:$V$21,MATCH(A13,MatrizInflacao!$C$1:$V$1)+1,FALSE)),"-")))</f>
        <v>-</v>
      </c>
      <c r="O13" s="29">
        <f t="shared" si="3"/>
        <v>43061</v>
      </c>
      <c r="P13" s="44" t="str">
        <f t="shared" ca="1" si="4"/>
        <v>-</v>
      </c>
      <c r="Q13" s="44" t="str">
        <f ca="1">IF(N13="","",IF(AND(N12="-",N13="-"),"-",IF(AND(N12="-",N13&lt;&gt;"-"),0,IF(AND(N12&lt;&gt;"-",N13&lt;&gt;"-"),((N13/(VLOOKUP(Parametros!$D$6,Dados!$A$2:$Q$26,14,FALSE)))-1),N12))))</f>
        <v>-</v>
      </c>
      <c r="R13" s="44">
        <f t="shared" si="1"/>
        <v>0</v>
      </c>
      <c r="S13" s="84" t="str">
        <f>IF(OR(K13="",L13=""),"",IF(A13-Manual!$B$1+1&gt;=$A$3,RIGHT(A13-Manual!$B$1+1,2) &amp; "/" &amp; RIGHT(A13,2),"-"))</f>
        <v>96/01</v>
      </c>
      <c r="T13" s="84" t="str">
        <f>IF(OR(K13="",D13=""),"",IF(A13-Manual!$B$2&gt;=$A$3,RIGHT(A13-Manual!$B$2,2) &amp; "/" &amp; RIGHT(A13,2),"-"))</f>
        <v>00/01</v>
      </c>
      <c r="U13" s="75">
        <f t="shared" si="2"/>
        <v>27.95767667756963</v>
      </c>
      <c r="V13" s="74">
        <f ca="1">ge!E11</f>
        <v>-6.6029318036966211E-2</v>
      </c>
      <c r="W13" s="81">
        <f ca="1">gg!E13</f>
        <v>0.97086878061356019</v>
      </c>
    </row>
    <row r="14" spans="1:23" x14ac:dyDescent="0.25">
      <c r="A14" s="52">
        <v>2002</v>
      </c>
      <c r="B14" s="65">
        <v>39318</v>
      </c>
      <c r="C14" s="65">
        <v>30725</v>
      </c>
      <c r="D14" s="65">
        <v>8359</v>
      </c>
      <c r="E14" s="65">
        <v>174735</v>
      </c>
      <c r="F14" s="1">
        <v>2068.52</v>
      </c>
      <c r="G14" s="66">
        <v>115</v>
      </c>
      <c r="H14" s="66">
        <v>59755</v>
      </c>
      <c r="I14" s="66">
        <v>326482</v>
      </c>
      <c r="J14" s="66">
        <v>11243</v>
      </c>
      <c r="K14" s="66">
        <v>10830</v>
      </c>
      <c r="L14" s="66">
        <v>8498</v>
      </c>
      <c r="M14" s="43">
        <f t="shared" si="0"/>
        <v>8593</v>
      </c>
      <c r="N14" s="20">
        <f ca="1">IF(F14="","",(IF(A14&gt;=Parametros!$D$6,(F14*VLOOKUP(Parametros!$E$6,MatrizInflacao!$B$1:$V$21,MATCH(A14,MatrizInflacao!$C$1:$V$1)+1,FALSE)),"-")))</f>
        <v>4117.0005765796868</v>
      </c>
      <c r="O14" s="29">
        <f t="shared" si="3"/>
        <v>51654</v>
      </c>
      <c r="P14" s="44">
        <f t="shared" ca="1" si="4"/>
        <v>0</v>
      </c>
      <c r="Q14" s="44">
        <f ca="1">IF(N14="","",IF(AND(N13="-",N14="-"),"-",IF(AND(N13="-",N14&lt;&gt;"-"),0,IF(AND(N13&lt;&gt;"-",N14&lt;&gt;"-"),((N14/(VLOOKUP(Parametros!$D$6,Dados!$A$2:$Q$26,14,FALSE)))-1),N13))))</f>
        <v>0</v>
      </c>
      <c r="R14" s="44">
        <f t="shared" si="1"/>
        <v>3.6733967802188031E-2</v>
      </c>
      <c r="S14" s="84" t="str">
        <f>IF(OR(K14="",L14=""),"",IF(A14-Manual!$B$1+1&gt;=$A$3,RIGHT(A14-Manual!$B$1+1,2) &amp; "/" &amp; RIGHT(A14,2),"-"))</f>
        <v>97/02</v>
      </c>
      <c r="T14" s="84" t="str">
        <f>IF(OR(K14="",D14=""),"",IF(A14-Manual!$B$2&gt;=$A$3,RIGHT(A14-Manual!$B$2,2) &amp; "/" &amp; RIGHT(A14,2),"-"))</f>
        <v>01/02</v>
      </c>
      <c r="U14" s="75">
        <f t="shared" si="2"/>
        <v>29.038690740905452</v>
      </c>
      <c r="V14" s="74">
        <f ca="1">ge!E12</f>
        <v>3.0351437699680517E-2</v>
      </c>
      <c r="W14" s="81">
        <f ca="1">gg!E14</f>
        <v>0.9995217027382518</v>
      </c>
    </row>
    <row r="15" spans="1:23" x14ac:dyDescent="0.25">
      <c r="A15" s="52">
        <v>2003</v>
      </c>
      <c r="B15" s="66">
        <v>39461</v>
      </c>
      <c r="C15" s="66">
        <v>30496</v>
      </c>
      <c r="D15" s="66">
        <v>10650</v>
      </c>
      <c r="E15" s="66">
        <v>203787</v>
      </c>
      <c r="F15" s="54">
        <v>2299.16</v>
      </c>
      <c r="G15" s="66">
        <v>126</v>
      </c>
      <c r="H15" s="66">
        <v>60912</v>
      </c>
      <c r="I15" s="66">
        <v>321532</v>
      </c>
      <c r="J15" s="66">
        <v>12281</v>
      </c>
      <c r="K15" s="66">
        <v>11898</v>
      </c>
      <c r="L15" s="66">
        <v>9113</v>
      </c>
      <c r="M15" s="43">
        <f t="shared" si="0"/>
        <v>8965</v>
      </c>
      <c r="N15" s="20">
        <f ca="1">IF(F15="","",(IF(A15&gt;=Parametros!$D$6,(F15*VLOOKUP(Parametros!$E$6,MatrizInflacao!$B$1:$V$21,MATCH(A15,MatrizInflacao!$C$1:$V$1)+1,FALSE)),"-")))</f>
        <v>4186.6845202877994</v>
      </c>
      <c r="O15" s="29">
        <f t="shared" si="3"/>
        <v>60619</v>
      </c>
      <c r="P15" s="44">
        <f t="shared" ca="1" si="4"/>
        <v>1.6925900886320511E-2</v>
      </c>
      <c r="Q15" s="44">
        <f ca="1">IF(N15="","",IF(AND(N14="-",N15="-"),"-",IF(AND(N14="-",N15&lt;&gt;"-"),0,IF(AND(N14&lt;&gt;"-",N15&lt;&gt;"-"),((N15/(VLOOKUP(Parametros!$D$6,Dados!$A$2:$Q$26,14,FALSE)))-1),N14))))</f>
        <v>1.6925900886320511E-2</v>
      </c>
      <c r="R15" s="44">
        <f t="shared" si="1"/>
        <v>3.1186385473495642E-2</v>
      </c>
      <c r="S15" s="84" t="str">
        <f>IF(OR(K15="",L15=""),"",IF(A15-Manual!$B$1+1&gt;=$A$3,RIGHT(A15-Manual!$B$1+1,2) &amp; "/" &amp; RIGHT(A15,2),"-"))</f>
        <v>98/03</v>
      </c>
      <c r="T15" s="84" t="str">
        <f>IF(OR(K15="",D15=""),"",IF(A15-Manual!$B$2&gt;=$A$3,RIGHT(A15-Manual!$B$2,2) &amp; "/" &amp; RIGHT(A15,2),"-"))</f>
        <v>02/03</v>
      </c>
      <c r="U15" s="75">
        <f t="shared" si="2"/>
        <v>26.181255598078334</v>
      </c>
      <c r="V15" s="74">
        <f ca="1">ge!E13</f>
        <v>4.7355216391386179E-2</v>
      </c>
      <c r="W15" s="81">
        <f ca="1">gg!E15</f>
        <v>1.2532360555424806</v>
      </c>
    </row>
    <row r="16" spans="1:23" x14ac:dyDescent="0.25">
      <c r="A16" s="52">
        <v>2004</v>
      </c>
      <c r="B16" s="66">
        <v>43969</v>
      </c>
      <c r="C16" s="66">
        <v>34987</v>
      </c>
      <c r="D16" s="66">
        <v>12050</v>
      </c>
      <c r="E16" s="66">
        <v>210733</v>
      </c>
      <c r="F16" s="54">
        <v>2493.66</v>
      </c>
      <c r="G16" s="66">
        <v>136</v>
      </c>
      <c r="H16" s="66">
        <v>64965</v>
      </c>
      <c r="I16" s="66">
        <v>334431</v>
      </c>
      <c r="J16" s="66">
        <v>12824</v>
      </c>
      <c r="K16" s="66">
        <v>12894</v>
      </c>
      <c r="L16" s="66">
        <v>9339</v>
      </c>
      <c r="M16" s="43">
        <f t="shared" si="0"/>
        <v>8982</v>
      </c>
      <c r="N16" s="20">
        <f ca="1">IF(F16="","",(IF(A16&gt;=Parametros!$D$6,(F16*VLOOKUP(Parametros!$E$6,MatrizInflacao!$B$1:$V$21,MATCH(A16,MatrizInflacao!$C$1:$V$1)+1,FALSE)),"-")))</f>
        <v>4220.131745893842</v>
      </c>
      <c r="O16" s="29">
        <f t="shared" si="3"/>
        <v>69601</v>
      </c>
      <c r="P16" s="44">
        <f t="shared" ca="1" si="4"/>
        <v>7.9889529397221271E-3</v>
      </c>
      <c r="Q16" s="44">
        <f ca="1">IF(N16="","",IF(AND(N15="-",N16="-"),"-",IF(AND(N15="-",N16&lt;&gt;"-"),0,IF(AND(N15&lt;&gt;"-",N16&lt;&gt;"-"),((N16/(VLOOKUP(Parametros!$D$6,Dados!$A$2:$Q$26,14,FALSE)))-1),N15))))</f>
        <v>2.5050074051685911E-2</v>
      </c>
      <c r="R16" s="44">
        <f t="shared" si="1"/>
        <v>0</v>
      </c>
      <c r="S16" s="84" t="str">
        <f>IF(OR(K16="",L16=""),"",IF(A16-Manual!$B$1+1&gt;=$A$3,RIGHT(A16-Manual!$B$1+1,2) &amp; "/" &amp; RIGHT(A16,2),"-"))</f>
        <v>99/04</v>
      </c>
      <c r="T16" s="84" t="str">
        <f>IF(OR(K16="",D16=""),"",IF(A16-Manual!$B$2&gt;=$A$3,RIGHT(A16-Manual!$B$2,2) &amp; "/" &amp; RIGHT(A16,2),"-"))</f>
        <v>03/04</v>
      </c>
      <c r="U16" s="75">
        <f t="shared" si="2"/>
        <v>26.078524641297566</v>
      </c>
      <c r="V16" s="74">
        <f ca="1">ge!E14</f>
        <v>1.69473684210526E-2</v>
      </c>
      <c r="W16" s="81">
        <f ca="1">gg!E16</f>
        <v>1.3222868429715791</v>
      </c>
    </row>
    <row r="17" spans="1:23" x14ac:dyDescent="0.25">
      <c r="A17" s="52">
        <v>2005</v>
      </c>
      <c r="B17" s="66">
        <v>55944</v>
      </c>
      <c r="C17" s="66">
        <v>39757</v>
      </c>
      <c r="D17" s="66">
        <v>15345</v>
      </c>
      <c r="E17" s="66">
        <v>226021</v>
      </c>
      <c r="F17" s="54">
        <v>2792.28</v>
      </c>
      <c r="G17" s="66">
        <v>149</v>
      </c>
      <c r="H17" s="66">
        <v>68834</v>
      </c>
      <c r="I17" s="66">
        <v>313683</v>
      </c>
      <c r="J17" s="66">
        <v>14661</v>
      </c>
      <c r="K17" s="66">
        <v>14283</v>
      </c>
      <c r="L17" s="66">
        <v>10004</v>
      </c>
      <c r="M17" s="43">
        <f t="shared" si="0"/>
        <v>16187</v>
      </c>
      <c r="N17" s="20">
        <f ca="1">IF(F17="","",(IF(A17&gt;=Parametros!$D$6,(F17*VLOOKUP(Parametros!$E$6,MatrizInflacao!$B$1:$V$21,MATCH(A17,MatrizInflacao!$C$1:$V$1)+1,FALSE)),"-")))</f>
        <v>4471.0943851798966</v>
      </c>
      <c r="O17" s="29">
        <f t="shared" si="3"/>
        <v>85788</v>
      </c>
      <c r="P17" s="44">
        <f t="shared" ca="1" si="4"/>
        <v>5.9467963181538019E-2</v>
      </c>
      <c r="Q17" s="44">
        <f ca="1">IF(N17="","",IF(AND(N16="-",N17="-"),"-",IF(AND(N16="-",N17&lt;&gt;"-"),0,IF(AND(N16&lt;&gt;"-",N17&lt;&gt;"-"),((N17/(VLOOKUP(Parametros!$D$6,Dados!$A$2:$Q$26,14,FALSE)))-1),N16))))</f>
        <v>8.6007714114624489E-2</v>
      </c>
      <c r="R17" s="44">
        <f t="shared" si="1"/>
        <v>2.5782688766114181E-2</v>
      </c>
      <c r="S17" s="84" t="str">
        <f>IF(OR(K17="",L17=""),"",IF(A17-Manual!$B$1+1&gt;=$A$3,RIGHT(A17-Manual!$B$1+1,2) &amp; "/" &amp; RIGHT(A17,2),"-"))</f>
        <v>00/05</v>
      </c>
      <c r="T17" s="84" t="str">
        <f>IF(OR(K17="",D17=""),"",IF(A17-Manual!$B$2&gt;=$A$3,RIGHT(A17-Manual!$B$2,2) &amp; "/" &amp; RIGHT(A17,2),"-"))</f>
        <v>04/05</v>
      </c>
      <c r="U17" s="75">
        <f t="shared" si="2"/>
        <v>21.395743810108453</v>
      </c>
      <c r="V17" s="74">
        <f ca="1">ge!E15</f>
        <v>-1.8737270875763823E-2</v>
      </c>
      <c r="W17" s="81">
        <f ca="1">gg!E17</f>
        <v>1.6431095406360423</v>
      </c>
    </row>
    <row r="18" spans="1:23" x14ac:dyDescent="0.25">
      <c r="A18" s="52">
        <v>2006</v>
      </c>
      <c r="B18" s="66">
        <v>59019</v>
      </c>
      <c r="C18" s="66">
        <v>45290</v>
      </c>
      <c r="D18" s="66">
        <v>15943</v>
      </c>
      <c r="E18" s="66">
        <v>235191</v>
      </c>
      <c r="F18" s="54">
        <v>3116.84</v>
      </c>
      <c r="G18" s="66">
        <v>160</v>
      </c>
      <c r="H18" s="66">
        <v>74034</v>
      </c>
      <c r="I18" s="66">
        <v>303076</v>
      </c>
      <c r="J18" s="66">
        <v>15278</v>
      </c>
      <c r="K18" s="66">
        <v>15424</v>
      </c>
      <c r="L18" s="66">
        <v>10381</v>
      </c>
      <c r="M18" s="43">
        <f t="shared" si="0"/>
        <v>13729</v>
      </c>
      <c r="N18" s="20">
        <f ca="1">IF(F18="","",(IF(A18&gt;=Parametros!$D$6,(F18*VLOOKUP(Parametros!$E$6,MatrizInflacao!$B$1:$V$21,MATCH(A18,MatrizInflacao!$C$1:$V$1)+1,FALSE)),"-")))</f>
        <v>4838.8510519095544</v>
      </c>
      <c r="O18" s="29">
        <f t="shared" si="3"/>
        <v>99517</v>
      </c>
      <c r="P18" s="44">
        <f t="shared" ca="1" si="4"/>
        <v>8.2252047272507012E-2</v>
      </c>
      <c r="Q18" s="44">
        <f ca="1">IF(N18="","",IF(AND(N17="-",N18="-"),"-",IF(AND(N17="-",N18&lt;&gt;"-"),0,IF(AND(N17&lt;&gt;"-",N18&lt;&gt;"-"),((N18/(VLOOKUP(Parametros!$D$6,Dados!$A$2:$Q$26,14,FALSE)))-1),N17))))</f>
        <v>0.17533407195428796</v>
      </c>
      <c r="R18" s="44">
        <f t="shared" si="1"/>
        <v>0</v>
      </c>
      <c r="S18" s="84" t="str">
        <f>IF(OR(K18="",L18=""),"",IF(A18-Manual!$B$1+1&gt;=$A$3,RIGHT(A18-Manual!$B$1+1,2) &amp; "/" &amp; RIGHT(A18,2),"-"))</f>
        <v>01/06</v>
      </c>
      <c r="T18" s="84" t="str">
        <f>IF(OR(K18="",D18=""),"",IF(A18-Manual!$B$2&gt;=$A$3,RIGHT(A18-Manual!$B$2,2) &amp; "/" &amp; RIGHT(A18,2),"-"))</f>
        <v>05/06</v>
      </c>
      <c r="U18" s="75">
        <f t="shared" si="2"/>
        <v>19.837413273988741</v>
      </c>
      <c r="V18" s="74">
        <f ca="1">ge!E16</f>
        <v>-6.5936197032872013E-3</v>
      </c>
      <c r="W18" s="81">
        <f ca="1">gg!E18</f>
        <v>1.5936625349860056</v>
      </c>
    </row>
    <row r="19" spans="1:23" x14ac:dyDescent="0.25">
      <c r="A19" s="52">
        <v>2007</v>
      </c>
      <c r="B19" s="66">
        <v>61639</v>
      </c>
      <c r="C19" s="66">
        <v>49057</v>
      </c>
      <c r="D19" s="66">
        <v>15286</v>
      </c>
      <c r="E19" s="66">
        <v>254056</v>
      </c>
      <c r="F19" s="54">
        <v>3416.42</v>
      </c>
      <c r="G19" s="66">
        <v>170</v>
      </c>
      <c r="H19" s="66">
        <v>79246</v>
      </c>
      <c r="I19" s="66">
        <v>364108</v>
      </c>
      <c r="J19" s="66">
        <v>16241</v>
      </c>
      <c r="K19" s="66">
        <v>16267</v>
      </c>
      <c r="L19" s="66">
        <v>10133</v>
      </c>
      <c r="M19" s="43">
        <f t="shared" si="0"/>
        <v>12582</v>
      </c>
      <c r="N19" s="20">
        <f ca="1">IF(F19="","",(IF(A19&gt;=Parametros!$D$6,(F19*VLOOKUP(Parametros!$E$6,MatrizInflacao!$B$1:$V$21,MATCH(A19,MatrizInflacao!$C$1:$V$1)+1,FALSE)),"-")))</f>
        <v>5077.4888610705921</v>
      </c>
      <c r="O19" s="29">
        <f t="shared" si="3"/>
        <v>112099</v>
      </c>
      <c r="P19" s="44">
        <f t="shared" ca="1" si="4"/>
        <v>4.931703964453793E-2</v>
      </c>
      <c r="Q19" s="44">
        <f ca="1">IF(N19="","",IF(AND(N18="-",N19="-"),"-",IF(AND(N18="-",N19&lt;&gt;"-"),0,IF(AND(N18&lt;&gt;"-",N19&lt;&gt;"-"),((N19/(VLOOKUP(Parametros!$D$6,Dados!$A$2:$Q$26,14,FALSE)))-1),N18))))</f>
        <v>0.23329806897643368</v>
      </c>
      <c r="R19" s="44">
        <f t="shared" si="1"/>
        <v>0</v>
      </c>
      <c r="S19" s="84" t="str">
        <f>IF(OR(K19="",L19=""),"",IF(A19-Manual!$B$1+1&gt;=$A$3,RIGHT(A19-Manual!$B$1+1,2) &amp; "/" &amp; RIGHT(A19,2),"-"))</f>
        <v>02/07</v>
      </c>
      <c r="T19" s="84" t="str">
        <f>IF(OR(K19="",D19=""),"",IF(A19-Manual!$B$2&gt;=$A$3,RIGHT(A19-Manual!$B$2,2) &amp; "/" &amp; RIGHT(A19,2),"-"))</f>
        <v>06/07</v>
      </c>
      <c r="U19" s="75">
        <f t="shared" si="2"/>
        <v>22.419062865587094</v>
      </c>
      <c r="V19" s="74">
        <f ca="1">ge!E17</f>
        <v>6.4358264081255778E-2</v>
      </c>
      <c r="W19" s="81">
        <f ca="1">gg!E19</f>
        <v>1.4724978325787497</v>
      </c>
    </row>
    <row r="20" spans="1:23" x14ac:dyDescent="0.25">
      <c r="A20" s="52">
        <v>2008</v>
      </c>
      <c r="B20" s="66">
        <v>67749</v>
      </c>
      <c r="C20" s="66">
        <v>57389</v>
      </c>
      <c r="D20" s="66">
        <v>17865</v>
      </c>
      <c r="E20" s="66">
        <v>261558</v>
      </c>
      <c r="F20" s="54">
        <v>3874.27</v>
      </c>
      <c r="G20" s="66">
        <v>177</v>
      </c>
      <c r="H20" s="66">
        <v>85567</v>
      </c>
      <c r="I20" s="66">
        <v>379590</v>
      </c>
      <c r="J20" s="66">
        <v>17504</v>
      </c>
      <c r="K20" s="66">
        <v>17298</v>
      </c>
      <c r="L20" s="66">
        <v>10825</v>
      </c>
      <c r="M20" s="43">
        <f t="shared" si="0"/>
        <v>10360</v>
      </c>
      <c r="N20" s="20">
        <f ca="1">IF(F20="","",(IF(A20&gt;=Parametros!$D$6,(F20*VLOOKUP(Parametros!$E$6,MatrizInflacao!$B$1:$V$21,MATCH(A20,MatrizInflacao!$C$1:$V$1)+1,FALSE)),"-")))</f>
        <v>5437.1541665698496</v>
      </c>
      <c r="O20" s="29">
        <f t="shared" si="3"/>
        <v>122459</v>
      </c>
      <c r="P20" s="44">
        <f t="shared" ca="1" si="4"/>
        <v>7.0835272186775766E-2</v>
      </c>
      <c r="Q20" s="44">
        <f ca="1">IF(N20="","",IF(AND(N19="-",N20="-"),"-",IF(AND(N19="-",N20&lt;&gt;"-"),0,IF(AND(N19&lt;&gt;"-",N20&lt;&gt;"-"),((N20/(VLOOKUP(Parametros!$D$6,Dados!$A$2:$Q$26,14,FALSE)))-1),N19))))</f>
        <v>0.32065907337980448</v>
      </c>
      <c r="R20" s="44">
        <f t="shared" si="1"/>
        <v>1.1768738574040219E-2</v>
      </c>
      <c r="S20" s="84" t="str">
        <f>IF(OR(K20="",L20=""),"",IF(A20-Manual!$B$1+1&gt;=$A$3,RIGHT(A20-Manual!$B$1+1,2) &amp; "/" &amp; RIGHT(A20,2),"-"))</f>
        <v>03/08</v>
      </c>
      <c r="T20" s="84" t="str">
        <f>IF(OR(K20="",D20=""),"",IF(A20-Manual!$B$2&gt;=$A$3,RIGHT(A20-Manual!$B$2,2) &amp; "/" &amp; RIGHT(A20,2),"-"))</f>
        <v>07/08</v>
      </c>
      <c r="U20" s="75">
        <f t="shared" si="2"/>
        <v>21.685900365630712</v>
      </c>
      <c r="V20" s="74">
        <f ca="1">ge!E18</f>
        <v>9.0183224071272439E-2</v>
      </c>
      <c r="W20" s="81">
        <f ca="1">gg!E20</f>
        <v>1.7630514161650055</v>
      </c>
    </row>
    <row r="21" spans="1:23" x14ac:dyDescent="0.25">
      <c r="A21" s="52">
        <v>2009</v>
      </c>
      <c r="B21" s="66">
        <v>74454</v>
      </c>
      <c r="C21" s="66">
        <v>59818</v>
      </c>
      <c r="D21" s="66">
        <v>21645</v>
      </c>
      <c r="E21" s="66">
        <v>277440</v>
      </c>
      <c r="F21" s="54">
        <v>4379.29</v>
      </c>
      <c r="G21" s="66">
        <v>185</v>
      </c>
      <c r="H21" s="66">
        <v>97994</v>
      </c>
      <c r="I21" s="66">
        <v>390774</v>
      </c>
      <c r="J21" s="66">
        <v>16876</v>
      </c>
      <c r="K21" s="66">
        <v>17339</v>
      </c>
      <c r="L21" s="66">
        <v>11881</v>
      </c>
      <c r="M21" s="43">
        <f t="shared" si="0"/>
        <v>14636</v>
      </c>
      <c r="N21" s="20">
        <f ca="1">IF(F21="","",(IF(A21&gt;=Parametros!$D$6,(F21*VLOOKUP(Parametros!$E$6,MatrizInflacao!$B$1:$V$21,MATCH(A21,MatrizInflacao!$C$1:$V$1)+1,FALSE)),"-")))</f>
        <v>5891.9563897702192</v>
      </c>
      <c r="O21" s="29">
        <f t="shared" si="3"/>
        <v>137095</v>
      </c>
      <c r="P21" s="44">
        <f t="shared" ca="1" si="4"/>
        <v>8.3647108260550107E-2</v>
      </c>
      <c r="Q21" s="44">
        <f ca="1">IF(N21="","",IF(AND(N20="-",N21="-"),"-",IF(AND(N20="-",N21&lt;&gt;"-"),0,IF(AND(N20&lt;&gt;"-",N21&lt;&gt;"-"),((N21/(VLOOKUP(Parametros!$D$6,Dados!$A$2:$Q$26,14,FALSE)))-1),N20))))</f>
        <v>0.43112838586608282</v>
      </c>
      <c r="R21" s="44">
        <f t="shared" si="1"/>
        <v>0</v>
      </c>
      <c r="S21" s="84" t="str">
        <f>IF(OR(K21="",L21=""),"",IF(A21-Manual!$B$1+1&gt;=$A$3,RIGHT(A21-Manual!$B$1+1,2) &amp; "/" &amp; RIGHT(A21,2),"-"))</f>
        <v>04/09</v>
      </c>
      <c r="T21" s="84" t="str">
        <f>IF(OR(K21="",D21=""),"",IF(A21-Manual!$B$2&gt;=$A$3,RIGHT(A21-Manual!$B$2,2) &amp; "/" &amp; RIGHT(A21,2),"-"))</f>
        <v>08/09</v>
      </c>
      <c r="U21" s="75">
        <f t="shared" si="2"/>
        <v>23.155605593742592</v>
      </c>
      <c r="V21" s="74">
        <f ca="1">ge!E19</f>
        <v>7.8563673026213698E-2</v>
      </c>
      <c r="W21" s="81">
        <f ca="1">gg!E21</f>
        <v>1.9995381062355657</v>
      </c>
    </row>
    <row r="22" spans="1:23" x14ac:dyDescent="0.25">
      <c r="A22" s="52">
        <v>2010</v>
      </c>
      <c r="B22" s="66">
        <v>75070</v>
      </c>
      <c r="C22" s="66">
        <v>59360</v>
      </c>
      <c r="D22" s="66">
        <v>19361</v>
      </c>
      <c r="E22" s="66">
        <v>280426</v>
      </c>
      <c r="F22" s="54">
        <v>4984.8999999999996</v>
      </c>
      <c r="G22" s="66">
        <v>181</v>
      </c>
      <c r="H22" s="66">
        <v>103312</v>
      </c>
      <c r="I22" s="66">
        <v>542007</v>
      </c>
      <c r="J22" s="66">
        <v>16468</v>
      </c>
      <c r="K22" s="66">
        <v>18473</v>
      </c>
      <c r="L22" s="66">
        <v>12982</v>
      </c>
      <c r="M22" s="43">
        <f t="shared" si="0"/>
        <v>15710</v>
      </c>
      <c r="N22" s="20">
        <f ca="1">IF(F22="","",(IF(A22&gt;=Parametros!$D$6,(F22*VLOOKUP(Parametros!$E$6,MatrizInflacao!$B$1:$V$21,MATCH(A22,MatrizInflacao!$C$1:$V$1)+1,FALSE)),"-")))</f>
        <v>6332.5014909961101</v>
      </c>
      <c r="O22" s="29">
        <f t="shared" si="3"/>
        <v>152805</v>
      </c>
      <c r="P22" s="44">
        <f t="shared" ca="1" si="4"/>
        <v>7.4770597757779944E-2</v>
      </c>
      <c r="Q22" s="44">
        <f ca="1">IF(N22="","",IF(AND(N21="-",N22="-"),"-",IF(AND(N21="-",N22&lt;&gt;"-"),0,IF(AND(N21&lt;&gt;"-",N22&lt;&gt;"-"),((N22/(VLOOKUP(Parametros!$D$6,Dados!$A$2:$Q$26,14,FALSE)))-1),N21))))</f>
        <v>0.53813471074541663</v>
      </c>
      <c r="R22" s="44">
        <f t="shared" si="1"/>
        <v>0</v>
      </c>
      <c r="S22" s="84" t="str">
        <f>IF(OR(K22="",L22=""),"",IF(A22-Manual!$B$1+1&gt;=$A$3,RIGHT(A22-Manual!$B$1+1,2) &amp; "/" &amp; RIGHT(A22,2),"-"))</f>
        <v>05/10</v>
      </c>
      <c r="T22" s="84" t="str">
        <f>IF(OR(K22="",D22=""),"",IF(A22-Manual!$B$2&gt;=$A$3,RIGHT(A22-Manual!$B$2,2) &amp; "/" &amp; RIGHT(A22,2),"-"))</f>
        <v>09/10</v>
      </c>
      <c r="U22" s="75">
        <f t="shared" si="2"/>
        <v>32.91273985912072</v>
      </c>
      <c r="V22" s="74">
        <f ca="1">ge!E20</f>
        <v>9.1087306588251815E-2</v>
      </c>
      <c r="W22" s="81">
        <f ca="1">gg!E22</f>
        <v>1.6295766349633869</v>
      </c>
    </row>
    <row r="23" spans="1:23" x14ac:dyDescent="0.25">
      <c r="A23" s="52">
        <v>2011</v>
      </c>
      <c r="B23" s="66">
        <v>71625</v>
      </c>
      <c r="C23" s="66">
        <v>63134</v>
      </c>
      <c r="D23" s="66">
        <v>18722</v>
      </c>
      <c r="E23" s="66">
        <v>282127</v>
      </c>
      <c r="F23" s="54">
        <v>5600.96</v>
      </c>
      <c r="G23" s="66">
        <v>188</v>
      </c>
      <c r="H23" s="66">
        <v>108142</v>
      </c>
      <c r="I23" s="66">
        <v>695964</v>
      </c>
      <c r="J23" s="66">
        <v>16852</v>
      </c>
      <c r="K23" s="66">
        <v>18253</v>
      </c>
      <c r="L23" s="66">
        <v>14634</v>
      </c>
      <c r="M23" s="43">
        <f t="shared" si="0"/>
        <v>8491</v>
      </c>
      <c r="N23" s="20">
        <f ca="1">IF(F23="","",(IF(A23&gt;=Parametros!$D$6,(F23*VLOOKUP(Parametros!$E$6,MatrizInflacao!$B$1:$V$21,MATCH(A23,MatrizInflacao!$C$1:$V$1)+1,FALSE)),"-")))</f>
        <v>6680.8498851526119</v>
      </c>
      <c r="O23" s="29">
        <f t="shared" ref="O23:O24" si="5">IF(M23="","",IF(AND(O22="-",M23="-"),"-",IF(AND(O22="-",M23&lt;&gt;"-"),M23,IF(AND(O22&lt;&gt;"-",M23&lt;&gt;"-"),M23+O22,O22))))</f>
        <v>161296</v>
      </c>
      <c r="P23" s="44">
        <f t="shared" ca="1" si="4"/>
        <v>5.5009603180007582E-2</v>
      </c>
      <c r="Q23" s="44">
        <f ca="1">IF(N23="","",IF(AND(N22="-",N23="-"),"-",IF(AND(N22="-",N23&lt;&gt;"-"),0,IF(AND(N22&lt;&gt;"-",N23&lt;&gt;"-"),((N23/(VLOOKUP(Parametros!$D$6,Dados!$A$2:$Q$26,14,FALSE)))-1),N22))))</f>
        <v>0.62274689082091772</v>
      </c>
      <c r="R23" s="44">
        <f t="shared" ref="R23:R24" si="6">IF(OR(J23="",K23=""),"",IF(OR(J23="-",K23="-"),"-", IF(J23&gt;K23,(J23-K23)/J23,0)))</f>
        <v>0</v>
      </c>
      <c r="S23" s="84" t="str">
        <f>IF(OR(K23="",L23=""),"",IF(A23-Manual!$B$1+1&gt;=$A$3,RIGHT(A23-Manual!$B$1+1,2) &amp; "/" &amp; RIGHT(A23,2),"-"))</f>
        <v>06/11</v>
      </c>
      <c r="T23" s="84" t="str">
        <f>IF(OR(K23="",D23=""),"",IF(A23-Manual!$B$2&gt;=$A$3,RIGHT(A23-Manual!$B$2,2) &amp; "/" &amp; RIGHT(A23,2),"-"))</f>
        <v>10/11</v>
      </c>
      <c r="U23" s="75">
        <f t="shared" si="2"/>
        <v>41.298599572751009</v>
      </c>
      <c r="V23" s="74">
        <f ca="1">ge!E21</f>
        <v>5.1218879668049833E-2</v>
      </c>
      <c r="W23" s="81">
        <f ca="1">gg!E23</f>
        <v>1.4421506701586813</v>
      </c>
    </row>
    <row r="24" spans="1:23" x14ac:dyDescent="0.25">
      <c r="A24" s="52">
        <v>2012</v>
      </c>
      <c r="B24" s="66">
        <v>72702</v>
      </c>
      <c r="C24" s="66">
        <v>66630</v>
      </c>
      <c r="D24" s="66">
        <v>20213</v>
      </c>
      <c r="E24" s="66">
        <v>277309</v>
      </c>
      <c r="F24" s="54">
        <v>6210.93</v>
      </c>
      <c r="G24" s="66">
        <v>206</v>
      </c>
      <c r="H24" s="66">
        <v>111530</v>
      </c>
      <c r="I24" s="66">
        <v>850674</v>
      </c>
      <c r="J24" s="66">
        <v>17931</v>
      </c>
      <c r="K24" s="66">
        <v>20203</v>
      </c>
      <c r="L24" s="66">
        <v>16354</v>
      </c>
      <c r="M24" s="43">
        <f t="shared" si="0"/>
        <v>6072</v>
      </c>
      <c r="N24" s="20">
        <f ca="1">IF(F24="","",(IF(A24&gt;=Parametros!$D$6,(F24*VLOOKUP(Parametros!$E$6,MatrizInflacao!$B$1:$V$21,MATCH(A24,MatrizInflacao!$C$1:$V$1)+1,FALSE)),"-")))</f>
        <v>6999.6455042283005</v>
      </c>
      <c r="O24" s="29">
        <f t="shared" si="5"/>
        <v>167368</v>
      </c>
      <c r="P24" s="44">
        <f t="shared" ca="1" si="4"/>
        <v>4.771782401280622E-2</v>
      </c>
      <c r="Q24" s="44">
        <f ca="1">IF(N24="","",IF(AND(N23="-",N24="-"),"-",IF(AND(N23="-",N24&lt;&gt;"-"),0,IF(AND(N23&lt;&gt;"-",N24&lt;&gt;"-"),((N24/(VLOOKUP(Parametros!$D$6,Dados!$A$2:$Q$26,14,FALSE)))-1),N23))))</f>
        <v>0.70018084137443859</v>
      </c>
      <c r="R24" s="44">
        <f t="shared" si="6"/>
        <v>0</v>
      </c>
      <c r="S24" s="84" t="str">
        <f>IF(OR(K24="",L24=""),"",IF(A24-Manual!$B$1+1&gt;=$A$3,RIGHT(A24-Manual!$B$1+1,2) &amp; "/" &amp; RIGHT(A24,2),"-"))</f>
        <v>07/12</v>
      </c>
      <c r="T24" s="84" t="str">
        <f>IF(OR(K24="",D24=""),"",IF(A24-Manual!$B$2&gt;=$A$3,RIGHT(A24-Manual!$B$2,2) &amp; "/" &amp; RIGHT(A24,2),"-"))</f>
        <v>11/12</v>
      </c>
      <c r="U24" s="75">
        <f t="shared" si="2"/>
        <v>47.441525849088173</v>
      </c>
      <c r="V24" s="74">
        <f ca="1">ge!E22</f>
        <v>-5.3482510604290212E-3</v>
      </c>
      <c r="W24" s="81">
        <f ca="1">gg!E24</f>
        <v>1.3812354790214569</v>
      </c>
    </row>
    <row r="25" spans="1:23" x14ac:dyDescent="0.25">
      <c r="A25" s="53">
        <v>2013</v>
      </c>
      <c r="B25" s="66">
        <v>83375</v>
      </c>
      <c r="C25" s="66">
        <v>72283</v>
      </c>
      <c r="D25" s="68">
        <v>23068</v>
      </c>
      <c r="E25" s="68">
        <v>269106</v>
      </c>
      <c r="F25" s="54">
        <v>7171.59</v>
      </c>
      <c r="G25" s="66">
        <v>214</v>
      </c>
      <c r="H25" s="66">
        <v>111934</v>
      </c>
      <c r="I25" s="66">
        <v>974065</v>
      </c>
      <c r="J25" s="66">
        <v>20670</v>
      </c>
      <c r="K25" s="66">
        <v>21182</v>
      </c>
      <c r="L25" s="66">
        <v>16495</v>
      </c>
      <c r="M25" s="43">
        <f t="shared" si="0"/>
        <v>11092</v>
      </c>
      <c r="N25" s="20">
        <f ca="1">IF(F25="","",(IF(A25&gt;=Parametros!$D$6,(F25*VLOOKUP(Parametros!$E$6,MatrizInflacao!$B$1:$V$21,MATCH(A25,MatrizInflacao!$C$1:$V$1)+1,FALSE)),"-")))</f>
        <v>7631.2889190000005</v>
      </c>
      <c r="O25" s="29">
        <f t="shared" ref="O25:O26" si="7">IF(M25="","",IF(AND(O24="-",M25="-"),"-",IF(AND(O24="-",M25&lt;&gt;"-"),M25,IF(AND(O24&lt;&gt;"-",M25&lt;&gt;"-"),M25+O24,O24))))</f>
        <v>178460</v>
      </c>
      <c r="P25" s="44">
        <f t="shared" ca="1" si="4"/>
        <v>9.0239343462485522E-2</v>
      </c>
      <c r="Q25" s="44">
        <f ca="1">IF(N25="","",IF(AND(N24="-",N25="-"),"-",IF(AND(N24="-",N25&lt;&gt;"-"),0,IF(AND(N24&lt;&gt;"-",N25&lt;&gt;"-"),((N25/(VLOOKUP(Parametros!$D$6,Dados!$A$2:$Q$26,14,FALSE)))-1),N24))))</f>
        <v>0.85360404426756409</v>
      </c>
      <c r="R25" s="44">
        <f t="shared" ref="R25:R26" si="8">IF(OR(J25="",K25=""),"",IF(OR(J25="-",K25="-"),"-", IF(J25&gt;K25,(J25-K25)/J25,0)))</f>
        <v>0</v>
      </c>
      <c r="S25" s="84" t="str">
        <f>IF(OR(K25="",L25=""),"",IF(A25-Manual!$B$1+1&gt;=$A$3,RIGHT(A25-Manual!$B$1+1,2) &amp; "/" &amp; RIGHT(A25,2),"-"))</f>
        <v>08/13</v>
      </c>
      <c r="T25" s="84" t="str">
        <f>IF(OR(K25="",D25=""),"",IF(A25-Manual!$B$2&gt;=$A$3,RIGHT(A25-Manual!$B$2,2) &amp; "/" &amp; RIGHT(A25,2),"-"))</f>
        <v>12/13</v>
      </c>
      <c r="U25" s="75">
        <f t="shared" si="2"/>
        <v>47.124576681180457</v>
      </c>
      <c r="V25" s="74">
        <f ca="1">ge!E23</f>
        <v>4.6421551624465263E-2</v>
      </c>
      <c r="W25" s="81">
        <f ca="1">gg!E25</f>
        <v>1.41054176348294</v>
      </c>
    </row>
    <row r="26" spans="1:23" ht="15.75" thickBot="1" x14ac:dyDescent="0.3">
      <c r="A26" s="143">
        <v>2014</v>
      </c>
      <c r="B26" s="144">
        <v>65397</v>
      </c>
      <c r="C26" s="144">
        <v>62083</v>
      </c>
      <c r="D26" s="145">
        <v>17673</v>
      </c>
      <c r="E26" s="146">
        <v>270040</v>
      </c>
      <c r="F26" s="147">
        <v>8009.4669999999996</v>
      </c>
      <c r="G26" s="48">
        <v>251</v>
      </c>
      <c r="H26" s="144">
        <v>119296</v>
      </c>
      <c r="I26" s="144">
        <v>1082391</v>
      </c>
      <c r="J26" s="144">
        <v>26804</v>
      </c>
      <c r="K26" s="144">
        <v>27057</v>
      </c>
      <c r="L26" s="144">
        <v>16110</v>
      </c>
      <c r="M26" s="148">
        <f t="shared" si="0"/>
        <v>3314</v>
      </c>
      <c r="N26" s="149">
        <f ca="1">IF(F26="","",(IF(A26&gt;=Parametros!$D$6,(F26*VLOOKUP(Parametros!$E$6,MatrizInflacao!$B$1:$V$21,MATCH(A26,MatrizInflacao!$C$1:$V$1)+1,FALSE)),"-")))</f>
        <v>8009.4669999999996</v>
      </c>
      <c r="O26" s="150">
        <f t="shared" si="7"/>
        <v>181774</v>
      </c>
      <c r="P26" s="151">
        <f t="shared" ca="1" si="4"/>
        <v>4.9556252556292257E-2</v>
      </c>
      <c r="Q26" s="151">
        <f ca="1">IF(N26="","",IF(AND(N25="-",N26="-"),"-",IF(AND(N25="-",N26&lt;&gt;"-"),0,IF(AND(N25&lt;&gt;"-",N26&lt;&gt;"-"),((N26/(VLOOKUP(Parametros!$D$6,Dados!$A$2:$Q$26,14,FALSE)))-1),N25))))</f>
        <v>0.94546171442465243</v>
      </c>
      <c r="R26" s="151">
        <f t="shared" si="8"/>
        <v>0</v>
      </c>
      <c r="S26" s="23" t="str">
        <f>IF(OR(K26="",L26=""),"",IF(A26-Manual!$B$1+1&gt;=$A$3,RIGHT(A26-Manual!$B$1+1,2) &amp; "/" &amp; RIGHT(A26,2),"-"))</f>
        <v>09/14</v>
      </c>
      <c r="T26" s="23" t="str">
        <f>IF(OR(K26="",D26=""),"",IF(A26-Manual!$B$2&gt;=$A$3,RIGHT(A26-Manual!$B$2,2) &amp; "/" &amp; RIGHT(A26,2),"-"))</f>
        <v>13/14</v>
      </c>
      <c r="U26" s="152">
        <f t="shared" si="2"/>
        <v>40.381696761677361</v>
      </c>
      <c r="V26" s="153">
        <f ca="1">ge!E24</f>
        <v>7.088067362592998E-2</v>
      </c>
      <c r="W26" s="154">
        <f ca="1">gg!E26</f>
        <v>1.0714155804789329</v>
      </c>
    </row>
    <row r="28" spans="1:23" ht="15.75" customHeight="1" x14ac:dyDescent="0.25"/>
    <row r="29" spans="1:23" ht="15.75" customHeight="1" x14ac:dyDescent="0.25">
      <c r="A29" s="71"/>
    </row>
  </sheetData>
  <pageMargins left="0.511811024" right="0.511811024" top="0.78740157499999996" bottom="0.78740157499999996" header="0.31496062000000002" footer="0.31496062000000002"/>
  <pageSetup paperSize="9" orientation="portrait" horizontalDpi="4294967294" verticalDpi="429496729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workbookViewId="0"/>
  </sheetViews>
  <sheetFormatPr defaultRowHeight="15" x14ac:dyDescent="0.25"/>
  <cols>
    <col min="1" max="1" width="57.5703125" style="9" customWidth="1"/>
    <col min="2" max="2" width="11.85546875" style="9" customWidth="1"/>
  </cols>
  <sheetData>
    <row r="1" spans="1:2" ht="19.5" customHeight="1" x14ac:dyDescent="0.25">
      <c r="A1" s="62" t="s">
        <v>59</v>
      </c>
      <c r="B1" s="60">
        <v>6</v>
      </c>
    </row>
    <row r="2" spans="1:2" ht="19.5" customHeight="1" thickBot="1" x14ac:dyDescent="0.3">
      <c r="A2" s="47" t="s">
        <v>75</v>
      </c>
      <c r="B2" s="61">
        <v>1</v>
      </c>
    </row>
  </sheetData>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4"/>
  <sheetViews>
    <sheetView topLeftCell="A5" workbookViewId="0">
      <selection activeCell="A5" sqref="A5"/>
    </sheetView>
  </sheetViews>
  <sheetFormatPr defaultRowHeight="15" x14ac:dyDescent="0.25"/>
  <cols>
    <col min="1" max="2" width="13" style="9" customWidth="1"/>
    <col min="3" max="3" width="13" style="16" customWidth="1"/>
    <col min="4" max="4" width="6.5703125" style="96" customWidth="1"/>
    <col min="5" max="5" width="0" style="96" hidden="1" customWidth="1"/>
    <col min="6" max="8" width="15.140625" style="96" hidden="1" customWidth="1"/>
    <col min="9" max="25" width="9.140625" style="95"/>
  </cols>
  <sheetData>
    <row r="1" spans="1:25" s="8" customFormat="1" ht="15.75" hidden="1" thickBot="1" x14ac:dyDescent="0.3">
      <c r="A1" s="184" t="s">
        <v>31</v>
      </c>
      <c r="B1" s="185"/>
      <c r="C1" s="186"/>
      <c r="D1" s="94"/>
      <c r="E1" s="187" t="s">
        <v>32</v>
      </c>
      <c r="F1" s="188"/>
      <c r="G1" s="189"/>
      <c r="H1" s="95"/>
      <c r="I1" s="95"/>
      <c r="J1" s="95"/>
      <c r="K1" s="95"/>
      <c r="L1" s="95"/>
      <c r="M1" s="95"/>
      <c r="N1" s="95"/>
      <c r="O1" s="95"/>
      <c r="P1" s="95"/>
      <c r="Q1" s="95"/>
      <c r="R1" s="95"/>
      <c r="S1" s="95"/>
      <c r="T1" s="95"/>
      <c r="U1" s="95"/>
      <c r="V1" s="95"/>
      <c r="W1" s="95"/>
      <c r="X1" s="95"/>
      <c r="Y1" s="95"/>
    </row>
    <row r="2" spans="1:25" s="8" customFormat="1" hidden="1" x14ac:dyDescent="0.25">
      <c r="A2" s="9" t="s">
        <v>0</v>
      </c>
      <c r="B2" s="9" t="s">
        <v>83</v>
      </c>
      <c r="C2" s="16" t="s">
        <v>82</v>
      </c>
      <c r="D2" s="96"/>
      <c r="E2" s="96"/>
      <c r="F2" s="96"/>
      <c r="G2" s="96"/>
      <c r="H2" s="96"/>
      <c r="I2" s="95"/>
      <c r="J2" s="95"/>
      <c r="K2" s="95"/>
      <c r="L2" s="95"/>
      <c r="M2" s="95"/>
      <c r="N2" s="95"/>
      <c r="O2" s="95"/>
      <c r="P2" s="95"/>
      <c r="Q2" s="95"/>
      <c r="R2" s="95"/>
      <c r="S2" s="95"/>
      <c r="T2" s="95"/>
      <c r="U2" s="95"/>
      <c r="V2" s="95"/>
      <c r="W2" s="95"/>
      <c r="X2" s="95"/>
      <c r="Y2" s="95"/>
    </row>
    <row r="3" spans="1:25" s="8" customFormat="1" hidden="1" x14ac:dyDescent="0.25">
      <c r="A3" s="9"/>
      <c r="B3" s="9">
        <f ca="1">VLOOKUP(B$5,Parametros!$B$2:$E$100,3,FALSE)</f>
        <v>2002</v>
      </c>
      <c r="C3" s="16">
        <f ca="1">VLOOKUP(C$5,Parametros!$B$2:$E$100,3,FALSE)</f>
        <v>1991</v>
      </c>
      <c r="D3" s="96"/>
      <c r="E3" s="96"/>
      <c r="F3" s="96"/>
      <c r="G3" s="96"/>
      <c r="H3" s="96"/>
      <c r="I3" s="95"/>
      <c r="J3" s="95"/>
      <c r="K3" s="95"/>
      <c r="L3" s="95"/>
      <c r="M3" s="95"/>
      <c r="N3" s="95"/>
      <c r="O3" s="95"/>
      <c r="P3" s="95"/>
      <c r="Q3" s="95"/>
      <c r="R3" s="95"/>
      <c r="S3" s="95"/>
      <c r="T3" s="95"/>
      <c r="U3" s="95"/>
      <c r="V3" s="95"/>
      <c r="W3" s="95"/>
      <c r="X3" s="95"/>
      <c r="Y3" s="95"/>
    </row>
    <row r="4" spans="1:25" s="8" customFormat="1" ht="15.75" hidden="1" thickBot="1" x14ac:dyDescent="0.3">
      <c r="A4" s="9"/>
      <c r="B4" s="9">
        <f ca="1">VLOOKUP(B$5,Parametros!$B$2:$E$100,4,FALSE)</f>
        <v>2014</v>
      </c>
      <c r="C4" s="16">
        <f ca="1">VLOOKUP(C$5,Parametros!$B$2:$E$100,4,FALSE)</f>
        <v>2014</v>
      </c>
      <c r="D4" s="96"/>
      <c r="E4" s="96"/>
      <c r="F4" s="96"/>
      <c r="G4" s="96"/>
      <c r="H4" s="96"/>
      <c r="I4" s="95"/>
      <c r="J4" s="95"/>
      <c r="K4" s="95"/>
      <c r="L4" s="95"/>
      <c r="M4" s="95"/>
      <c r="N4" s="95"/>
      <c r="O4" s="95"/>
      <c r="P4" s="95"/>
      <c r="Q4" s="95"/>
      <c r="R4" s="95"/>
      <c r="S4" s="95"/>
      <c r="T4" s="95"/>
      <c r="U4" s="95"/>
      <c r="V4" s="95"/>
      <c r="W4" s="95"/>
      <c r="X4" s="95"/>
      <c r="Y4" s="95"/>
    </row>
    <row r="5" spans="1:25" x14ac:dyDescent="0.25">
      <c r="A5" s="25" t="s">
        <v>0</v>
      </c>
      <c r="B5" s="26" t="s">
        <v>14</v>
      </c>
      <c r="C5" s="32" t="s">
        <v>10</v>
      </c>
      <c r="D5" s="97"/>
      <c r="E5" s="110" t="s">
        <v>36</v>
      </c>
      <c r="F5" s="111" t="str">
        <f>"'ga'!"</f>
        <v>'ga'!</v>
      </c>
      <c r="G5" s="111"/>
      <c r="H5" s="112"/>
    </row>
    <row r="6" spans="1:25" x14ac:dyDescent="0.25">
      <c r="A6" s="72">
        <f ca="1">INDEX(Dados!$A$2:$N$26,MATCH(MAX(B3:C3),Dados!$A$3:$A$26,0)+1,MATCH(A5,Dados!$A$2:$N$2,0))</f>
        <v>2002</v>
      </c>
      <c r="B6" s="20">
        <f ca="1">IFERROR(VLOOKUP(A6,Dados!$A$3:$Z$26,MATCH(B$5,Dados!$A$2:$BC$2,0),FALSE),"")</f>
        <v>4117.0005765796868</v>
      </c>
      <c r="C6" s="33">
        <f ca="1">IFERROR(VLOOKUP(A6,Dados!$A$3:$Z$26,MATCH(C$5,Dados!$A$2:$BC$2,0),FALSE),"")</f>
        <v>174735</v>
      </c>
      <c r="D6" s="94"/>
      <c r="E6" s="113" t="s">
        <v>33</v>
      </c>
      <c r="F6" s="114" t="str">
        <f t="shared" ref="F6:H6" si="0">ADDRESS(ROW(A6),COLUMN(A6))</f>
        <v>$A$6</v>
      </c>
      <c r="G6" s="114" t="str">
        <f t="shared" si="0"/>
        <v>$B$6</v>
      </c>
      <c r="H6" s="114" t="str">
        <f t="shared" si="0"/>
        <v>$C$6</v>
      </c>
      <c r="I6" s="190" t="s">
        <v>183</v>
      </c>
      <c r="J6" s="190"/>
      <c r="K6" s="190"/>
      <c r="L6" s="190"/>
      <c r="M6" s="190"/>
      <c r="N6" s="190"/>
      <c r="O6" s="190"/>
      <c r="P6" s="190"/>
      <c r="Q6" s="190"/>
      <c r="R6" s="190"/>
      <c r="S6" s="190"/>
      <c r="T6" s="190"/>
    </row>
    <row r="7" spans="1:25" x14ac:dyDescent="0.25">
      <c r="A7" s="19">
        <f ca="1">IFERROR(IF((A6+1)&gt;MIN($B$4:$C$4),"",(A6+1)),"")</f>
        <v>2003</v>
      </c>
      <c r="B7" s="20">
        <f ca="1">IFERROR(VLOOKUP(A7,Dados!$A$3:$Z$26,MATCH(B$5,Dados!$A$2:$BC$2,0),FALSE),"")</f>
        <v>4186.6845202877994</v>
      </c>
      <c r="C7" s="33">
        <f ca="1">IFERROR(VLOOKUP(A7,Dados!$A$3:$Z$26,MATCH(C$5,Dados!$A$2:$BC$2,0),FALSE),"")</f>
        <v>203787</v>
      </c>
      <c r="D7" s="94"/>
      <c r="E7" s="113" t="s">
        <v>34</v>
      </c>
      <c r="F7" s="114" t="str">
        <f ca="1">ADDRESS(MATCH(MIN($B$4:$C$4),$A$6:$A$104,0)+5,1)</f>
        <v>$A$18</v>
      </c>
      <c r="G7" s="114" t="str">
        <f ca="1">ADDRESS(MATCH(MIN($B$4:$C$4),$A$6:$A$104,0)+5,2)</f>
        <v>$B$18</v>
      </c>
      <c r="H7" s="114" t="str">
        <f ca="1">ADDRESS(MATCH(MIN($B$4:$C$4),$A$6:$A$104,0)+5,3)</f>
        <v>$C$18</v>
      </c>
      <c r="I7" s="190"/>
      <c r="J7" s="190"/>
      <c r="K7" s="190"/>
      <c r="L7" s="190"/>
      <c r="M7" s="190"/>
      <c r="N7" s="190"/>
      <c r="O7" s="190"/>
      <c r="P7" s="190"/>
      <c r="Q7" s="190"/>
      <c r="R7" s="190"/>
      <c r="S7" s="190"/>
      <c r="T7" s="190"/>
    </row>
    <row r="8" spans="1:25" x14ac:dyDescent="0.25">
      <c r="A8" s="19">
        <f t="shared" ref="A8:A71" ca="1" si="1">IFERROR(IF((A7+1)&gt;MIN($B$4:$C$4),"",(A7+1)),"")</f>
        <v>2004</v>
      </c>
      <c r="B8" s="20">
        <f ca="1">IFERROR(VLOOKUP(A8,Dados!$A$3:$Z$26,MATCH(B$5,Dados!$A$2:$BC$2,0),FALSE),"")</f>
        <v>4220.131745893842</v>
      </c>
      <c r="C8" s="33">
        <f ca="1">IFERROR(VLOOKUP(A8,Dados!$A$3:$Z$26,MATCH(C$5,Dados!$A$2:$BC$2,0),FALSE),"")</f>
        <v>210733</v>
      </c>
      <c r="D8" s="94"/>
      <c r="E8" s="113" t="s">
        <v>35</v>
      </c>
      <c r="F8" s="114" t="str">
        <f ca="1">$F$5&amp;F6&amp;":"&amp;F7</f>
        <v>'ga'!$A$6:$A$18</v>
      </c>
      <c r="G8" s="114" t="str">
        <f t="shared" ref="G8:H8" ca="1" si="2">$F$5&amp;G6&amp;":"&amp;G7</f>
        <v>'ga'!$B$6:$B$18</v>
      </c>
      <c r="H8" s="115" t="str">
        <f t="shared" ca="1" si="2"/>
        <v>'ga'!$C$6:$C$18</v>
      </c>
    </row>
    <row r="9" spans="1:25" ht="15.75" thickBot="1" x14ac:dyDescent="0.3">
      <c r="A9" s="19">
        <f t="shared" ca="1" si="1"/>
        <v>2005</v>
      </c>
      <c r="B9" s="20">
        <f ca="1">IFERROR(VLOOKUP(A9,Dados!$A$3:$Z$26,MATCH(B$5,Dados!$A$2:$BC$2,0),FALSE),"")</f>
        <v>4471.0943851798966</v>
      </c>
      <c r="C9" s="33">
        <f ca="1">IFERROR(VLOOKUP(A9,Dados!$A$3:$Z$26,MATCH(C$5,Dados!$A$2:$BC$2,0),FALSE),"")</f>
        <v>226021</v>
      </c>
      <c r="D9" s="94"/>
      <c r="E9" s="116" t="s">
        <v>37</v>
      </c>
      <c r="F9" s="117" t="s">
        <v>44</v>
      </c>
      <c r="G9" s="117" t="s">
        <v>45</v>
      </c>
      <c r="H9" s="118" t="s">
        <v>46</v>
      </c>
    </row>
    <row r="10" spans="1:25" x14ac:dyDescent="0.25">
      <c r="A10" s="19">
        <f t="shared" ca="1" si="1"/>
        <v>2006</v>
      </c>
      <c r="B10" s="20">
        <f ca="1">IFERROR(VLOOKUP(A10,Dados!$A$3:$Z$26,MATCH(B$5,Dados!$A$2:$BC$2,0),FALSE),"")</f>
        <v>4838.8510519095544</v>
      </c>
      <c r="C10" s="33">
        <f ca="1">IFERROR(VLOOKUP(A10,Dados!$A$3:$Z$26,MATCH(C$5,Dados!$A$2:$BC$2,0),FALSE),"")</f>
        <v>235191</v>
      </c>
      <c r="D10" s="94"/>
    </row>
    <row r="11" spans="1:25" x14ac:dyDescent="0.25">
      <c r="A11" s="19">
        <f t="shared" ca="1" si="1"/>
        <v>2007</v>
      </c>
      <c r="B11" s="20">
        <f ca="1">IFERROR(VLOOKUP(A11,Dados!$A$3:$Z$26,MATCH(B$5,Dados!$A$2:$BC$2,0),FALSE),"")</f>
        <v>5077.4888610705921</v>
      </c>
      <c r="C11" s="33">
        <f ca="1">IFERROR(VLOOKUP(A11,Dados!$A$3:$Z$26,MATCH(C$5,Dados!$A$2:$BC$2,0),FALSE),"")</f>
        <v>254056</v>
      </c>
      <c r="D11" s="94"/>
    </row>
    <row r="12" spans="1:25" x14ac:dyDescent="0.25">
      <c r="A12" s="19">
        <f t="shared" ca="1" si="1"/>
        <v>2008</v>
      </c>
      <c r="B12" s="20">
        <f ca="1">IFERROR(VLOOKUP(A12,Dados!$A$3:$Z$26,MATCH(B$5,Dados!$A$2:$BC$2,0),FALSE),"")</f>
        <v>5437.1541665698496</v>
      </c>
      <c r="C12" s="33">
        <f ca="1">IFERROR(VLOOKUP(A12,Dados!$A$3:$Z$26,MATCH(C$5,Dados!$A$2:$BC$2,0),FALSE),"")</f>
        <v>261558</v>
      </c>
      <c r="D12" s="94"/>
      <c r="N12" s="96"/>
      <c r="O12" s="96"/>
      <c r="P12" s="96"/>
    </row>
    <row r="13" spans="1:25" x14ac:dyDescent="0.25">
      <c r="A13" s="19">
        <f t="shared" ca="1" si="1"/>
        <v>2009</v>
      </c>
      <c r="B13" s="20">
        <f ca="1">IFERROR(VLOOKUP(A13,Dados!$A$3:$Z$26,MATCH(B$5,Dados!$A$2:$BC$2,0),FALSE),"")</f>
        <v>5891.9563897702192</v>
      </c>
      <c r="C13" s="33">
        <f ca="1">IFERROR(VLOOKUP(A13,Dados!$A$3:$Z$26,MATCH(C$5,Dados!$A$2:$BC$2,0),FALSE),"")</f>
        <v>277440</v>
      </c>
      <c r="D13" s="94"/>
    </row>
    <row r="14" spans="1:25" x14ac:dyDescent="0.25">
      <c r="A14" s="19">
        <f t="shared" ca="1" si="1"/>
        <v>2010</v>
      </c>
      <c r="B14" s="20">
        <f ca="1">IFERROR(VLOOKUP(A14,Dados!$A$3:$Z$26,MATCH(B$5,Dados!$A$2:$BC$2,0),FALSE),"")</f>
        <v>6332.5014909961101</v>
      </c>
      <c r="C14" s="33">
        <f ca="1">IFERROR(VLOOKUP(A14,Dados!$A$3:$Z$26,MATCH(C$5,Dados!$A$2:$BC$2,0),FALSE),"")</f>
        <v>280426</v>
      </c>
      <c r="D14" s="94"/>
    </row>
    <row r="15" spans="1:25" x14ac:dyDescent="0.25">
      <c r="A15" s="19">
        <f t="shared" ca="1" si="1"/>
        <v>2011</v>
      </c>
      <c r="B15" s="20">
        <f ca="1">IFERROR(VLOOKUP(A15,Dados!$A$3:$Z$26,MATCH(B$5,Dados!$A$2:$BC$2,0),FALSE),"")</f>
        <v>6680.8498851526119</v>
      </c>
      <c r="C15" s="33">
        <f ca="1">IFERROR(VLOOKUP(A15,Dados!$A$3:$Z$26,MATCH(C$5,Dados!$A$2:$BC$2,0),FALSE),"")</f>
        <v>282127</v>
      </c>
      <c r="D15" s="94"/>
    </row>
    <row r="16" spans="1:25" x14ac:dyDescent="0.25">
      <c r="A16" s="19">
        <f t="shared" ca="1" si="1"/>
        <v>2012</v>
      </c>
      <c r="B16" s="20">
        <f ca="1">IFERROR(VLOOKUP(A16,Dados!$A$3:$Z$26,MATCH(B$5,Dados!$A$2:$BC$2,0),FALSE),"")</f>
        <v>6999.6455042283005</v>
      </c>
      <c r="C16" s="33">
        <f ca="1">IFERROR(VLOOKUP(A16,Dados!$A$3:$Z$26,MATCH(C$5,Dados!$A$2:$BC$2,0),FALSE),"")</f>
        <v>277309</v>
      </c>
      <c r="D16" s="94"/>
    </row>
    <row r="17" spans="1:9" x14ac:dyDescent="0.25">
      <c r="A17" s="19">
        <f t="shared" ca="1" si="1"/>
        <v>2013</v>
      </c>
      <c r="B17" s="20">
        <f ca="1">IFERROR(VLOOKUP(A17,Dados!$A$3:$Z$26,MATCH(B$5,Dados!$A$2:$BC$2,0),FALSE),"")</f>
        <v>7631.2889190000005</v>
      </c>
      <c r="C17" s="33">
        <f ca="1">IFERROR(VLOOKUP(A17,Dados!$A$3:$Z$26,MATCH(C$5,Dados!$A$2:$BC$2,0),FALSE),"")</f>
        <v>269106</v>
      </c>
      <c r="D17" s="94"/>
    </row>
    <row r="18" spans="1:9" x14ac:dyDescent="0.25">
      <c r="A18" s="19">
        <f t="shared" ca="1" si="1"/>
        <v>2014</v>
      </c>
      <c r="B18" s="20">
        <f ca="1">IFERROR(VLOOKUP(A18,Dados!$A$3:$Z$26,MATCH(B$5,Dados!$A$2:$BC$2,0),FALSE),"")</f>
        <v>8009.4669999999996</v>
      </c>
      <c r="C18" s="33">
        <f ca="1">IFERROR(VLOOKUP(A18,Dados!$A$3:$Z$26,MATCH(C$5,Dados!$A$2:$BC$2,0),FALSE),"")</f>
        <v>270040</v>
      </c>
      <c r="D18" s="94"/>
    </row>
    <row r="19" spans="1:9" x14ac:dyDescent="0.25">
      <c r="A19" s="19" t="str">
        <f t="shared" ca="1" si="1"/>
        <v/>
      </c>
      <c r="B19" s="20" t="str">
        <f ca="1">IFERROR(VLOOKUP(A19,Dados!$A$3:$Z$26,MATCH(B$5,Dados!$A$2:$BC$2,0),FALSE),"")</f>
        <v/>
      </c>
      <c r="C19" s="33" t="str">
        <f ca="1">IFERROR(VLOOKUP(A19,Dados!$A$3:$Z$26,MATCH(C$5,Dados!$A$2:$BC$2,0),FALSE),"")</f>
        <v/>
      </c>
      <c r="D19" s="94"/>
    </row>
    <row r="20" spans="1:9" x14ac:dyDescent="0.25">
      <c r="A20" s="19" t="str">
        <f t="shared" ca="1" si="1"/>
        <v/>
      </c>
      <c r="B20" s="20" t="str">
        <f ca="1">IFERROR(VLOOKUP(A20,Dados!$A$3:$Z$26,MATCH(B$5,Dados!$A$2:$BC$2,0),FALSE),"")</f>
        <v/>
      </c>
      <c r="C20" s="33" t="str">
        <f ca="1">IFERROR(VLOOKUP(A20,Dados!$A$3:$Z$26,MATCH(C$5,Dados!$A$2:$BC$2,0),FALSE),"")</f>
        <v/>
      </c>
      <c r="D20" s="94"/>
    </row>
    <row r="21" spans="1:9" x14ac:dyDescent="0.25">
      <c r="A21" s="19" t="str">
        <f t="shared" ca="1" si="1"/>
        <v/>
      </c>
      <c r="B21" s="20" t="str">
        <f ca="1">IFERROR(VLOOKUP(A21,Dados!$A$3:$Z$26,MATCH(B$5,Dados!$A$2:$BC$2,0),FALSE),"")</f>
        <v/>
      </c>
      <c r="C21" s="33" t="str">
        <f ca="1">IFERROR(VLOOKUP(A21,Dados!$A$3:$Z$26,MATCH(C$5,Dados!$A$2:$BC$2,0),FALSE),"")</f>
        <v/>
      </c>
      <c r="D21" s="94"/>
    </row>
    <row r="22" spans="1:9" x14ac:dyDescent="0.25">
      <c r="A22" s="19" t="str">
        <f t="shared" ca="1" si="1"/>
        <v/>
      </c>
      <c r="B22" s="20" t="str">
        <f ca="1">IFERROR(VLOOKUP(A22,Dados!$A$3:$Z$26,MATCH(B$5,Dados!$A$2:$BC$2,0),FALSE),"")</f>
        <v/>
      </c>
      <c r="C22" s="33" t="str">
        <f ca="1">IFERROR(VLOOKUP(A22,Dados!$A$3:$Z$26,MATCH(C$5,Dados!$A$2:$BC$2,0),FALSE),"")</f>
        <v/>
      </c>
      <c r="D22" s="94"/>
    </row>
    <row r="23" spans="1:9" x14ac:dyDescent="0.25">
      <c r="A23" s="19" t="str">
        <f t="shared" ca="1" si="1"/>
        <v/>
      </c>
      <c r="B23" s="20" t="str">
        <f ca="1">IFERROR(VLOOKUP(A23,Dados!$A$3:$Z$26,MATCH(B$5,Dados!$A$2:$BC$2,0),FALSE),"")</f>
        <v/>
      </c>
      <c r="C23" s="33" t="str">
        <f ca="1">IFERROR(VLOOKUP(A23,Dados!$A$3:$Z$26,MATCH(C$5,Dados!$A$2:$BC$2,0),FALSE),"")</f>
        <v/>
      </c>
      <c r="D23" s="94"/>
    </row>
    <row r="24" spans="1:9" x14ac:dyDescent="0.25">
      <c r="A24" s="19" t="str">
        <f t="shared" ca="1" si="1"/>
        <v/>
      </c>
      <c r="B24" s="20" t="str">
        <f ca="1">IFERROR(VLOOKUP(A24,Dados!$A$3:$Z$26,MATCH(B$5,Dados!$A$2:$BC$2,0),FALSE),"")</f>
        <v/>
      </c>
      <c r="C24" s="33" t="str">
        <f ca="1">IFERROR(VLOOKUP(A24,Dados!$A$3:$Z$26,MATCH(C$5,Dados!$A$2:$BC$2,0),FALSE),"")</f>
        <v/>
      </c>
      <c r="D24" s="94"/>
    </row>
    <row r="25" spans="1:9" x14ac:dyDescent="0.25">
      <c r="A25" s="19" t="str">
        <f t="shared" ca="1" si="1"/>
        <v/>
      </c>
      <c r="B25" s="20" t="str">
        <f ca="1">IFERROR(VLOOKUP(A25,Dados!$A$3:$Z$26,MATCH(B$5,Dados!$A$2:$BC$2,0),FALSE),"")</f>
        <v/>
      </c>
      <c r="C25" s="33" t="str">
        <f ca="1">IFERROR(VLOOKUP(A25,Dados!$A$3:$Z$26,MATCH(C$5,Dados!$A$2:$BC$2,0),FALSE),"")</f>
        <v/>
      </c>
      <c r="D25" s="94"/>
    </row>
    <row r="26" spans="1:9" x14ac:dyDescent="0.25">
      <c r="A26" s="19" t="str">
        <f t="shared" ca="1" si="1"/>
        <v/>
      </c>
      <c r="B26" s="20" t="str">
        <f ca="1">IFERROR(VLOOKUP(A26,Dados!$A$3:$Z$26,MATCH(B$5,Dados!$A$2:$BC$2,0),FALSE),"")</f>
        <v/>
      </c>
      <c r="C26" s="33" t="str">
        <f ca="1">IFERROR(VLOOKUP(A26,Dados!$A$3:$Z$26,MATCH(C$5,Dados!$A$2:$BC$2,0),FALSE),"")</f>
        <v/>
      </c>
      <c r="D26" s="94"/>
    </row>
    <row r="27" spans="1:9" x14ac:dyDescent="0.25">
      <c r="A27" s="19" t="str">
        <f t="shared" ca="1" si="1"/>
        <v/>
      </c>
      <c r="B27" s="20" t="str">
        <f ca="1">IFERROR(VLOOKUP(A27,Dados!$A$3:$Z$26,MATCH(B$5,Dados!$A$2:$BC$2,0),FALSE),"")</f>
        <v/>
      </c>
      <c r="C27" s="33" t="str">
        <f ca="1">IFERROR(VLOOKUP(A27,Dados!$A$3:$Z$26,MATCH(C$5,Dados!$A$2:$BC$2,0),FALSE),"")</f>
        <v/>
      </c>
      <c r="D27" s="94"/>
    </row>
    <row r="28" spans="1:9" x14ac:dyDescent="0.25">
      <c r="A28" s="19" t="str">
        <f t="shared" ca="1" si="1"/>
        <v/>
      </c>
      <c r="B28" s="20" t="str">
        <f ca="1">IFERROR(VLOOKUP(A28,Dados!$A$3:$Z$26,MATCH(B$5,Dados!$A$2:$BC$2,0),FALSE),"")</f>
        <v/>
      </c>
      <c r="C28" s="33" t="str">
        <f ca="1">IFERROR(VLOOKUP(A28,Dados!$A$3:$Z$26,MATCH(C$5,Dados!$A$2:$BC$2,0),FALSE),"")</f>
        <v/>
      </c>
      <c r="D28" s="94"/>
    </row>
    <row r="29" spans="1:9" x14ac:dyDescent="0.25">
      <c r="A29" s="19" t="str">
        <f t="shared" ca="1" si="1"/>
        <v/>
      </c>
      <c r="B29" s="20" t="str">
        <f ca="1">IFERROR(VLOOKUP(A29,Dados!$A$3:$Z$26,MATCH(B$5,Dados!$A$2:$BC$2,0),FALSE),"")</f>
        <v/>
      </c>
      <c r="C29" s="33" t="str">
        <f ca="1">IFERROR(VLOOKUP(A29,Dados!$A$3:$Z$26,MATCH(C$5,Dados!$A$2:$BC$2,0),FALSE),"")</f>
        <v/>
      </c>
      <c r="D29" s="94"/>
    </row>
    <row r="30" spans="1:9" x14ac:dyDescent="0.25">
      <c r="A30" s="19" t="str">
        <f t="shared" ca="1" si="1"/>
        <v/>
      </c>
      <c r="B30" s="20" t="str">
        <f ca="1">IFERROR(VLOOKUP(A30,Dados!$A$3:$Z$26,MATCH(B$5,Dados!$A$2:$BC$2,0),FALSE),"")</f>
        <v/>
      </c>
      <c r="C30" s="33" t="str">
        <f ca="1">IFERROR(VLOOKUP(A30,Dados!$A$3:$Z$26,MATCH(C$5,Dados!$A$2:$BC$2,0),FALSE),"")</f>
        <v/>
      </c>
      <c r="D30" s="94"/>
    </row>
    <row r="31" spans="1:9" x14ac:dyDescent="0.25">
      <c r="A31" s="19" t="str">
        <f t="shared" ca="1" si="1"/>
        <v/>
      </c>
      <c r="B31" s="20" t="str">
        <f ca="1">IFERROR(VLOOKUP(A31,Dados!$A$3:$Z$26,MATCH(B$5,Dados!$A$2:$BC$2,0),FALSE),"")</f>
        <v/>
      </c>
      <c r="C31" s="33" t="str">
        <f ca="1">IFERROR(VLOOKUP(A31,Dados!$A$3:$Z$26,MATCH(C$5,Dados!$A$2:$BC$2,0),FALSE),"")</f>
        <v/>
      </c>
      <c r="D31" s="94"/>
    </row>
    <row r="32" spans="1:9" x14ac:dyDescent="0.25">
      <c r="A32" s="19" t="str">
        <f t="shared" ca="1" si="1"/>
        <v/>
      </c>
      <c r="B32" s="20" t="str">
        <f ca="1">IFERROR(VLOOKUP(A32,Dados!$A$3:$Z$26,MATCH(B$5,Dados!$A$2:$BC$2,0),FALSE),"")</f>
        <v/>
      </c>
      <c r="C32" s="33" t="str">
        <f ca="1">IFERROR(VLOOKUP(A32,Dados!$A$3:$Z$26,MATCH(C$5,Dados!$A$2:$BC$2,0),FALSE),"")</f>
        <v/>
      </c>
      <c r="D32" s="94"/>
      <c r="I32" s="108" t="s">
        <v>162</v>
      </c>
    </row>
    <row r="33" spans="1:9" x14ac:dyDescent="0.25">
      <c r="A33" s="19" t="str">
        <f t="shared" ca="1" si="1"/>
        <v/>
      </c>
      <c r="B33" s="20" t="str">
        <f ca="1">IFERROR(VLOOKUP(A33,Dados!$A$3:$Z$26,MATCH(B$5,Dados!$A$2:$BC$2,0),FALSE),"")</f>
        <v/>
      </c>
      <c r="C33" s="33" t="str">
        <f ca="1">IFERROR(VLOOKUP(A33,Dados!$A$3:$Z$26,MATCH(C$5,Dados!$A$2:$BC$2,0),FALSE),"")</f>
        <v/>
      </c>
      <c r="D33" s="94"/>
      <c r="I33" s="119" t="s">
        <v>161</v>
      </c>
    </row>
    <row r="34" spans="1:9" x14ac:dyDescent="0.25">
      <c r="A34" s="19" t="str">
        <f t="shared" ca="1" si="1"/>
        <v/>
      </c>
      <c r="B34" s="20" t="str">
        <f ca="1">IFERROR(VLOOKUP(A34,Dados!$A$3:$Z$26,MATCH(B$5,Dados!$A$2:$BC$2,0),FALSE),"")</f>
        <v/>
      </c>
      <c r="C34" s="33" t="str">
        <f ca="1">IFERROR(VLOOKUP(A34,Dados!$A$3:$Z$26,MATCH(C$5,Dados!$A$2:$BC$2,0),FALSE),"")</f>
        <v/>
      </c>
      <c r="D34" s="94"/>
    </row>
    <row r="35" spans="1:9" x14ac:dyDescent="0.25">
      <c r="A35" s="19" t="str">
        <f t="shared" ca="1" si="1"/>
        <v/>
      </c>
      <c r="B35" s="20" t="str">
        <f ca="1">IFERROR(VLOOKUP(A35,Dados!$A$3:$Z$26,MATCH(B$5,Dados!$A$2:$BC$2,0),FALSE),"")</f>
        <v/>
      </c>
      <c r="C35" s="33" t="str">
        <f ca="1">IFERROR(VLOOKUP(A35,Dados!$A$3:$Z$26,MATCH(C$5,Dados!$A$2:$BC$2,0),FALSE),"")</f>
        <v/>
      </c>
      <c r="D35" s="94"/>
    </row>
    <row r="36" spans="1:9" x14ac:dyDescent="0.25">
      <c r="A36" s="19" t="str">
        <f t="shared" ca="1" si="1"/>
        <v/>
      </c>
      <c r="B36" s="20" t="str">
        <f ca="1">IFERROR(VLOOKUP(A36,Dados!$A$3:$Z$26,MATCH(B$5,Dados!$A$2:$BC$2,0),FALSE),"")</f>
        <v/>
      </c>
      <c r="C36" s="33" t="str">
        <f ca="1">IFERROR(VLOOKUP(A36,Dados!$A$3:$Z$26,MATCH(C$5,Dados!$A$2:$BC$2,0),FALSE),"")</f>
        <v/>
      </c>
      <c r="D36" s="94"/>
    </row>
    <row r="37" spans="1:9" x14ac:dyDescent="0.25">
      <c r="A37" s="19" t="str">
        <f t="shared" ca="1" si="1"/>
        <v/>
      </c>
      <c r="B37" s="20" t="str">
        <f ca="1">IFERROR(VLOOKUP(A37,Dados!$A$3:$Z$26,MATCH(B$5,Dados!$A$2:$BC$2,0),FALSE),"")</f>
        <v/>
      </c>
      <c r="C37" s="33" t="str">
        <f ca="1">IFERROR(VLOOKUP(A37,Dados!$A$3:$Z$26,MATCH(C$5,Dados!$A$2:$BC$2,0),FALSE),"")</f>
        <v/>
      </c>
      <c r="D37" s="94"/>
    </row>
    <row r="38" spans="1:9" x14ac:dyDescent="0.25">
      <c r="A38" s="19" t="str">
        <f t="shared" ca="1" si="1"/>
        <v/>
      </c>
      <c r="B38" s="20" t="str">
        <f ca="1">IFERROR(VLOOKUP(A38,Dados!$A$3:$Z$26,MATCH(B$5,Dados!$A$2:$BC$2,0),FALSE),"")</f>
        <v/>
      </c>
      <c r="C38" s="33" t="str">
        <f ca="1">IFERROR(VLOOKUP(A38,Dados!$A$3:$Z$26,MATCH(C$5,Dados!$A$2:$BC$2,0),FALSE),"")</f>
        <v/>
      </c>
      <c r="D38" s="94"/>
    </row>
    <row r="39" spans="1:9" x14ac:dyDescent="0.25">
      <c r="A39" s="19" t="str">
        <f t="shared" ca="1" si="1"/>
        <v/>
      </c>
      <c r="B39" s="20" t="str">
        <f ca="1">IFERROR(VLOOKUP(A39,Dados!$A$3:$Z$26,MATCH(B$5,Dados!$A$2:$BC$2,0),FALSE),"")</f>
        <v/>
      </c>
      <c r="C39" s="33" t="str">
        <f ca="1">IFERROR(VLOOKUP(A39,Dados!$A$3:$Z$26,MATCH(C$5,Dados!$A$2:$BC$2,0),FALSE),"")</f>
        <v/>
      </c>
      <c r="D39" s="94"/>
    </row>
    <row r="40" spans="1:9" x14ac:dyDescent="0.25">
      <c r="A40" s="19" t="str">
        <f t="shared" ca="1" si="1"/>
        <v/>
      </c>
      <c r="B40" s="20" t="str">
        <f ca="1">IFERROR(VLOOKUP(A40,Dados!$A$3:$Z$26,MATCH(B$5,Dados!$A$2:$BC$2,0),FALSE),"")</f>
        <v/>
      </c>
      <c r="C40" s="33" t="str">
        <f ca="1">IFERROR(VLOOKUP(A40,Dados!$A$3:$Z$26,MATCH(C$5,Dados!$A$2:$BC$2,0),FALSE),"")</f>
        <v/>
      </c>
      <c r="D40" s="94"/>
    </row>
    <row r="41" spans="1:9" x14ac:dyDescent="0.25">
      <c r="A41" s="19" t="str">
        <f t="shared" ca="1" si="1"/>
        <v/>
      </c>
      <c r="B41" s="20" t="str">
        <f ca="1">IFERROR(VLOOKUP(A41,Dados!$A$3:$Z$26,MATCH(B$5,Dados!$A$2:$BC$2,0),FALSE),"")</f>
        <v/>
      </c>
      <c r="C41" s="33" t="str">
        <f ca="1">IFERROR(VLOOKUP(A41,Dados!$A$3:$Z$26,MATCH(C$5,Dados!$A$2:$BC$2,0),FALSE),"")</f>
        <v/>
      </c>
      <c r="D41" s="94"/>
    </row>
    <row r="42" spans="1:9" x14ac:dyDescent="0.25">
      <c r="A42" s="19" t="str">
        <f t="shared" ca="1" si="1"/>
        <v/>
      </c>
      <c r="B42" s="20" t="str">
        <f ca="1">IFERROR(VLOOKUP(A42,Dados!$A$3:$Z$26,MATCH(B$5,Dados!$A$2:$BC$2,0),FALSE),"")</f>
        <v/>
      </c>
      <c r="C42" s="33" t="str">
        <f ca="1">IFERROR(VLOOKUP(A42,Dados!$A$3:$Z$26,MATCH(C$5,Dados!$A$2:$BC$2,0),FALSE),"")</f>
        <v/>
      </c>
      <c r="D42" s="94"/>
    </row>
    <row r="43" spans="1:9" x14ac:dyDescent="0.25">
      <c r="A43" s="19" t="str">
        <f t="shared" ca="1" si="1"/>
        <v/>
      </c>
      <c r="B43" s="20" t="str">
        <f ca="1">IFERROR(VLOOKUP(A43,Dados!$A$3:$Z$26,MATCH(B$5,Dados!$A$2:$BC$2,0),FALSE),"")</f>
        <v/>
      </c>
      <c r="C43" s="33" t="str">
        <f ca="1">IFERROR(VLOOKUP(A43,Dados!$A$3:$Z$26,MATCH(C$5,Dados!$A$2:$BC$2,0),FALSE),"")</f>
        <v/>
      </c>
      <c r="D43" s="94"/>
    </row>
    <row r="44" spans="1:9" x14ac:dyDescent="0.25">
      <c r="A44" s="19" t="str">
        <f t="shared" ca="1" si="1"/>
        <v/>
      </c>
      <c r="B44" s="20" t="str">
        <f ca="1">IFERROR(VLOOKUP(A44,Dados!$A$3:$Z$26,MATCH(B$5,Dados!$A$2:$BC$2,0),FALSE),"")</f>
        <v/>
      </c>
      <c r="C44" s="33" t="str">
        <f ca="1">IFERROR(VLOOKUP(A44,Dados!$A$3:$Z$26,MATCH(C$5,Dados!$A$2:$BC$2,0),FALSE),"")</f>
        <v/>
      </c>
      <c r="D44" s="94"/>
    </row>
    <row r="45" spans="1:9" x14ac:dyDescent="0.25">
      <c r="A45" s="19" t="str">
        <f t="shared" ca="1" si="1"/>
        <v/>
      </c>
      <c r="B45" s="20" t="str">
        <f ca="1">IFERROR(VLOOKUP(A45,Dados!$A$3:$Z$26,MATCH(B$5,Dados!$A$2:$BC$2,0),FALSE),"")</f>
        <v/>
      </c>
      <c r="C45" s="33" t="str">
        <f ca="1">IFERROR(VLOOKUP(A45,Dados!$A$3:$Z$26,MATCH(C$5,Dados!$A$2:$BC$2,0),FALSE),"")</f>
        <v/>
      </c>
      <c r="D45" s="94"/>
    </row>
    <row r="46" spans="1:9" x14ac:dyDescent="0.25">
      <c r="A46" s="19" t="str">
        <f t="shared" ca="1" si="1"/>
        <v/>
      </c>
      <c r="B46" s="20" t="str">
        <f ca="1">IFERROR(VLOOKUP(A46,Dados!$A$3:$Z$26,MATCH(B$5,Dados!$A$2:$BC$2,0),FALSE),"")</f>
        <v/>
      </c>
      <c r="C46" s="33" t="str">
        <f ca="1">IFERROR(VLOOKUP(A46,Dados!$A$3:$Z$26,MATCH(C$5,Dados!$A$2:$BC$2,0),FALSE),"")</f>
        <v/>
      </c>
      <c r="D46" s="94"/>
    </row>
    <row r="47" spans="1:9" x14ac:dyDescent="0.25">
      <c r="A47" s="19" t="str">
        <f t="shared" ca="1" si="1"/>
        <v/>
      </c>
      <c r="B47" s="20" t="str">
        <f ca="1">IFERROR(VLOOKUP(A47,Dados!$A$3:$Z$26,MATCH(B$5,Dados!$A$2:$BC$2,0),FALSE),"")</f>
        <v/>
      </c>
      <c r="C47" s="33" t="str">
        <f ca="1">IFERROR(VLOOKUP(A47,Dados!$A$3:$Z$26,MATCH(C$5,Dados!$A$2:$BC$2,0),FALSE),"")</f>
        <v/>
      </c>
      <c r="D47" s="94"/>
    </row>
    <row r="48" spans="1:9" x14ac:dyDescent="0.25">
      <c r="A48" s="19" t="str">
        <f t="shared" ca="1" si="1"/>
        <v/>
      </c>
      <c r="B48" s="20" t="str">
        <f ca="1">IFERROR(VLOOKUP(A48,Dados!$A$3:$Z$26,MATCH(B$5,Dados!$A$2:$BC$2,0),FALSE),"")</f>
        <v/>
      </c>
      <c r="C48" s="33" t="str">
        <f ca="1">IFERROR(VLOOKUP(A48,Dados!$A$3:$Z$26,MATCH(C$5,Dados!$A$2:$BC$2,0),FALSE),"")</f>
        <v/>
      </c>
      <c r="D48" s="94"/>
    </row>
    <row r="49" spans="1:4" x14ac:dyDescent="0.25">
      <c r="A49" s="19" t="str">
        <f t="shared" ca="1" si="1"/>
        <v/>
      </c>
      <c r="B49" s="20" t="str">
        <f ca="1">IFERROR(VLOOKUP(A49,Dados!$A$3:$Z$26,MATCH(B$5,Dados!$A$2:$BC$2,0),FALSE),"")</f>
        <v/>
      </c>
      <c r="C49" s="33" t="str">
        <f ca="1">IFERROR(VLOOKUP(A49,Dados!$A$3:$Z$26,MATCH(C$5,Dados!$A$2:$BC$2,0),FALSE),"")</f>
        <v/>
      </c>
      <c r="D49" s="94"/>
    </row>
    <row r="50" spans="1:4" x14ac:dyDescent="0.25">
      <c r="A50" s="19" t="str">
        <f t="shared" ca="1" si="1"/>
        <v/>
      </c>
      <c r="B50" s="20" t="str">
        <f ca="1">IFERROR(VLOOKUP(A50,Dados!$A$3:$Z$26,MATCH(B$5,Dados!$A$2:$BC$2,0),FALSE),"")</f>
        <v/>
      </c>
      <c r="C50" s="33" t="str">
        <f ca="1">IFERROR(VLOOKUP(A50,Dados!$A$3:$Z$26,MATCH(C$5,Dados!$A$2:$BC$2,0),FALSE),"")</f>
        <v/>
      </c>
      <c r="D50" s="94"/>
    </row>
    <row r="51" spans="1:4" x14ac:dyDescent="0.25">
      <c r="A51" s="19" t="str">
        <f t="shared" ca="1" si="1"/>
        <v/>
      </c>
      <c r="B51" s="20" t="str">
        <f ca="1">IFERROR(VLOOKUP(A51,Dados!$A$3:$Z$26,MATCH(B$5,Dados!$A$2:$BC$2,0),FALSE),"")</f>
        <v/>
      </c>
      <c r="C51" s="33" t="str">
        <f ca="1">IFERROR(VLOOKUP(A51,Dados!$A$3:$Z$26,MATCH(C$5,Dados!$A$2:$BC$2,0),FALSE),"")</f>
        <v/>
      </c>
      <c r="D51" s="94"/>
    </row>
    <row r="52" spans="1:4" x14ac:dyDescent="0.25">
      <c r="A52" s="19" t="str">
        <f t="shared" ca="1" si="1"/>
        <v/>
      </c>
      <c r="B52" s="20" t="str">
        <f ca="1">IFERROR(VLOOKUP(A52,Dados!$A$3:$Z$26,MATCH(B$5,Dados!$A$2:$BC$2,0),FALSE),"")</f>
        <v/>
      </c>
      <c r="C52" s="33" t="str">
        <f ca="1">IFERROR(VLOOKUP(A52,Dados!$A$3:$Z$26,MATCH(C$5,Dados!$A$2:$BC$2,0),FALSE),"")</f>
        <v/>
      </c>
      <c r="D52" s="94"/>
    </row>
    <row r="53" spans="1:4" x14ac:dyDescent="0.25">
      <c r="A53" s="19" t="str">
        <f t="shared" ca="1" si="1"/>
        <v/>
      </c>
      <c r="B53" s="20" t="str">
        <f ca="1">IFERROR(VLOOKUP(A53,Dados!$A$3:$Z$26,MATCH(B$5,Dados!$A$2:$BC$2,0),FALSE),"")</f>
        <v/>
      </c>
      <c r="C53" s="33" t="str">
        <f ca="1">IFERROR(VLOOKUP(A53,Dados!$A$3:$Z$26,MATCH(C$5,Dados!$A$2:$BC$2,0),FALSE),"")</f>
        <v/>
      </c>
      <c r="D53" s="94"/>
    </row>
    <row r="54" spans="1:4" x14ac:dyDescent="0.25">
      <c r="A54" s="19" t="str">
        <f t="shared" ca="1" si="1"/>
        <v/>
      </c>
      <c r="B54" s="20" t="str">
        <f ca="1">IFERROR(VLOOKUP(A54,Dados!$A$3:$Z$26,MATCH(B$5,Dados!$A$2:$BC$2,0),FALSE),"")</f>
        <v/>
      </c>
      <c r="C54" s="33" t="str">
        <f ca="1">IFERROR(VLOOKUP(A54,Dados!$A$3:$Z$26,MATCH(C$5,Dados!$A$2:$BC$2,0),FALSE),"")</f>
        <v/>
      </c>
      <c r="D54" s="94"/>
    </row>
    <row r="55" spans="1:4" x14ac:dyDescent="0.25">
      <c r="A55" s="19" t="str">
        <f t="shared" ca="1" si="1"/>
        <v/>
      </c>
      <c r="B55" s="20" t="str">
        <f ca="1">IFERROR(VLOOKUP(A55,Dados!$A$3:$Z$26,MATCH(B$5,Dados!$A$2:$BC$2,0),FALSE),"")</f>
        <v/>
      </c>
      <c r="C55" s="33" t="str">
        <f ca="1">IFERROR(VLOOKUP(A55,Dados!$A$3:$Z$26,MATCH(C$5,Dados!$A$2:$BC$2,0),FALSE),"")</f>
        <v/>
      </c>
      <c r="D55" s="94"/>
    </row>
    <row r="56" spans="1:4" x14ac:dyDescent="0.25">
      <c r="A56" s="19" t="str">
        <f t="shared" ca="1" si="1"/>
        <v/>
      </c>
      <c r="B56" s="20" t="str">
        <f ca="1">IFERROR(VLOOKUP(A56,Dados!$A$3:$Z$26,MATCH(B$5,Dados!$A$2:$BC$2,0),FALSE),"")</f>
        <v/>
      </c>
      <c r="C56" s="33" t="str">
        <f ca="1">IFERROR(VLOOKUP(A56,Dados!$A$3:$Z$26,MATCH(C$5,Dados!$A$2:$BC$2,0),FALSE),"")</f>
        <v/>
      </c>
      <c r="D56" s="94"/>
    </row>
    <row r="57" spans="1:4" x14ac:dyDescent="0.25">
      <c r="A57" s="19" t="str">
        <f t="shared" ca="1" si="1"/>
        <v/>
      </c>
      <c r="B57" s="20" t="str">
        <f ca="1">IFERROR(VLOOKUP(A57,Dados!$A$3:$Z$26,MATCH(B$5,Dados!$A$2:$BC$2,0),FALSE),"")</f>
        <v/>
      </c>
      <c r="C57" s="33" t="str">
        <f ca="1">IFERROR(VLOOKUP(A57,Dados!$A$3:$Z$26,MATCH(C$5,Dados!$A$2:$BC$2,0),FALSE),"")</f>
        <v/>
      </c>
      <c r="D57" s="94"/>
    </row>
    <row r="58" spans="1:4" x14ac:dyDescent="0.25">
      <c r="A58" s="19" t="str">
        <f t="shared" ca="1" si="1"/>
        <v/>
      </c>
      <c r="B58" s="20" t="str">
        <f ca="1">IFERROR(VLOOKUP(A58,Dados!$A$3:$Z$26,MATCH(B$5,Dados!$A$2:$BC$2,0),FALSE),"")</f>
        <v/>
      </c>
      <c r="C58" s="33" t="str">
        <f ca="1">IFERROR(VLOOKUP(A58,Dados!$A$3:$Z$26,MATCH(C$5,Dados!$A$2:$BC$2,0),FALSE),"")</f>
        <v/>
      </c>
      <c r="D58" s="94"/>
    </row>
    <row r="59" spans="1:4" x14ac:dyDescent="0.25">
      <c r="A59" s="19" t="str">
        <f t="shared" ca="1" si="1"/>
        <v/>
      </c>
      <c r="B59" s="20" t="str">
        <f ca="1">IFERROR(VLOOKUP(A59,Dados!$A$3:$Z$26,MATCH(B$5,Dados!$A$2:$BC$2,0),FALSE),"")</f>
        <v/>
      </c>
      <c r="C59" s="33" t="str">
        <f ca="1">IFERROR(VLOOKUP(A59,Dados!$A$3:$Z$26,MATCH(C$5,Dados!$A$2:$BC$2,0),FALSE),"")</f>
        <v/>
      </c>
      <c r="D59" s="94"/>
    </row>
    <row r="60" spans="1:4" x14ac:dyDescent="0.25">
      <c r="A60" s="19" t="str">
        <f t="shared" ca="1" si="1"/>
        <v/>
      </c>
      <c r="B60" s="20" t="str">
        <f ca="1">IFERROR(VLOOKUP(A60,Dados!$A$3:$Z$26,MATCH(B$5,Dados!$A$2:$BC$2,0),FALSE),"")</f>
        <v/>
      </c>
      <c r="C60" s="33" t="str">
        <f ca="1">IFERROR(VLOOKUP(A60,Dados!$A$3:$Z$26,MATCH(C$5,Dados!$A$2:$BC$2,0),FALSE),"")</f>
        <v/>
      </c>
      <c r="D60" s="94"/>
    </row>
    <row r="61" spans="1:4" x14ac:dyDescent="0.25">
      <c r="A61" s="19" t="str">
        <f t="shared" ca="1" si="1"/>
        <v/>
      </c>
      <c r="B61" s="20" t="str">
        <f ca="1">IFERROR(VLOOKUP(A61,Dados!$A$3:$Z$26,MATCH(B$5,Dados!$A$2:$BC$2,0),FALSE),"")</f>
        <v/>
      </c>
      <c r="C61" s="33" t="str">
        <f ca="1">IFERROR(VLOOKUP(A61,Dados!$A$3:$Z$26,MATCH(C$5,Dados!$A$2:$BC$2,0),FALSE),"")</f>
        <v/>
      </c>
      <c r="D61" s="94"/>
    </row>
    <row r="62" spans="1:4" x14ac:dyDescent="0.25">
      <c r="A62" s="19" t="str">
        <f t="shared" ca="1" si="1"/>
        <v/>
      </c>
      <c r="B62" s="20" t="str">
        <f ca="1">IFERROR(VLOOKUP(A62,Dados!$A$3:$Z$26,MATCH(B$5,Dados!$A$2:$BC$2,0),FALSE),"")</f>
        <v/>
      </c>
      <c r="C62" s="33" t="str">
        <f ca="1">IFERROR(VLOOKUP(A62,Dados!$A$3:$Z$26,MATCH(C$5,Dados!$A$2:$BC$2,0),FALSE),"")</f>
        <v/>
      </c>
      <c r="D62" s="94"/>
    </row>
    <row r="63" spans="1:4" x14ac:dyDescent="0.25">
      <c r="A63" s="19" t="str">
        <f t="shared" ca="1" si="1"/>
        <v/>
      </c>
      <c r="B63" s="20" t="str">
        <f ca="1">IFERROR(VLOOKUP(A63,Dados!$A$3:$Z$26,MATCH(B$5,Dados!$A$2:$BC$2,0),FALSE),"")</f>
        <v/>
      </c>
      <c r="C63" s="33" t="str">
        <f ca="1">IFERROR(VLOOKUP(A63,Dados!$A$3:$Z$26,MATCH(C$5,Dados!$A$2:$BC$2,0),FALSE),"")</f>
        <v/>
      </c>
      <c r="D63" s="94"/>
    </row>
    <row r="64" spans="1:4" x14ac:dyDescent="0.25">
      <c r="A64" s="19" t="str">
        <f t="shared" ca="1" si="1"/>
        <v/>
      </c>
      <c r="B64" s="20" t="str">
        <f ca="1">IFERROR(VLOOKUP(A64,Dados!$A$3:$Z$26,MATCH(B$5,Dados!$A$2:$BC$2,0),FALSE),"")</f>
        <v/>
      </c>
      <c r="C64" s="33" t="str">
        <f ca="1">IFERROR(VLOOKUP(A64,Dados!$A$3:$Z$26,MATCH(C$5,Dados!$A$2:$BC$2,0),FALSE),"")</f>
        <v/>
      </c>
      <c r="D64" s="94"/>
    </row>
    <row r="65" spans="1:4" x14ac:dyDescent="0.25">
      <c r="A65" s="19" t="str">
        <f t="shared" ca="1" si="1"/>
        <v/>
      </c>
      <c r="B65" s="20" t="str">
        <f ca="1">IFERROR(VLOOKUP(A65,Dados!$A$3:$Z$26,MATCH(B$5,Dados!$A$2:$BC$2,0),FALSE),"")</f>
        <v/>
      </c>
      <c r="C65" s="33" t="str">
        <f ca="1">IFERROR(VLOOKUP(A65,Dados!$A$3:$Z$26,MATCH(C$5,Dados!$A$2:$BC$2,0),FALSE),"")</f>
        <v/>
      </c>
      <c r="D65" s="94"/>
    </row>
    <row r="66" spans="1:4" x14ac:dyDescent="0.25">
      <c r="A66" s="19" t="str">
        <f t="shared" ca="1" si="1"/>
        <v/>
      </c>
      <c r="B66" s="20" t="str">
        <f ca="1">IFERROR(VLOOKUP(A66,Dados!$A$3:$Z$26,MATCH(B$5,Dados!$A$2:$BC$2,0),FALSE),"")</f>
        <v/>
      </c>
      <c r="C66" s="33" t="str">
        <f ca="1">IFERROR(VLOOKUP(A66,Dados!$A$3:$Z$26,MATCH(C$5,Dados!$A$2:$BC$2,0),FALSE),"")</f>
        <v/>
      </c>
      <c r="D66" s="94"/>
    </row>
    <row r="67" spans="1:4" x14ac:dyDescent="0.25">
      <c r="A67" s="19" t="str">
        <f t="shared" ca="1" si="1"/>
        <v/>
      </c>
      <c r="B67" s="20" t="str">
        <f ca="1">IFERROR(VLOOKUP(A67,Dados!$A$3:$Z$26,MATCH(B$5,Dados!$A$2:$BC$2,0),FALSE),"")</f>
        <v/>
      </c>
      <c r="C67" s="33" t="str">
        <f ca="1">IFERROR(VLOOKUP(A67,Dados!$A$3:$Z$26,MATCH(C$5,Dados!$A$2:$BC$2,0),FALSE),"")</f>
        <v/>
      </c>
      <c r="D67" s="94"/>
    </row>
    <row r="68" spans="1:4" x14ac:dyDescent="0.25">
      <c r="A68" s="19" t="str">
        <f t="shared" ca="1" si="1"/>
        <v/>
      </c>
      <c r="B68" s="20" t="str">
        <f ca="1">IFERROR(VLOOKUP(A68,Dados!$A$3:$Z$26,MATCH(B$5,Dados!$A$2:$BC$2,0),FALSE),"")</f>
        <v/>
      </c>
      <c r="C68" s="33" t="str">
        <f ca="1">IFERROR(VLOOKUP(A68,Dados!$A$3:$Z$26,MATCH(C$5,Dados!$A$2:$BC$2,0),FALSE),"")</f>
        <v/>
      </c>
      <c r="D68" s="94"/>
    </row>
    <row r="69" spans="1:4" x14ac:dyDescent="0.25">
      <c r="A69" s="19" t="str">
        <f t="shared" ca="1" si="1"/>
        <v/>
      </c>
      <c r="B69" s="20" t="str">
        <f ca="1">IFERROR(VLOOKUP(A69,Dados!$A$3:$Z$26,MATCH(B$5,Dados!$A$2:$BC$2,0),FALSE),"")</f>
        <v/>
      </c>
      <c r="C69" s="33" t="str">
        <f ca="1">IFERROR(VLOOKUP(A69,Dados!$A$3:$Z$26,MATCH(C$5,Dados!$A$2:$BC$2,0),FALSE),"")</f>
        <v/>
      </c>
      <c r="D69" s="94"/>
    </row>
    <row r="70" spans="1:4" x14ac:dyDescent="0.25">
      <c r="A70" s="19" t="str">
        <f t="shared" ca="1" si="1"/>
        <v/>
      </c>
      <c r="B70" s="20" t="str">
        <f ca="1">IFERROR(VLOOKUP(A70,Dados!$A$3:$Z$26,MATCH(B$5,Dados!$A$2:$BC$2,0),FALSE),"")</f>
        <v/>
      </c>
      <c r="C70" s="33" t="str">
        <f ca="1">IFERROR(VLOOKUP(A70,Dados!$A$3:$Z$26,MATCH(C$5,Dados!$A$2:$BC$2,0),FALSE),"")</f>
        <v/>
      </c>
      <c r="D70" s="94"/>
    </row>
    <row r="71" spans="1:4" x14ac:dyDescent="0.25">
      <c r="A71" s="19" t="str">
        <f t="shared" ca="1" si="1"/>
        <v/>
      </c>
      <c r="B71" s="20" t="str">
        <f ca="1">IFERROR(VLOOKUP(A71,Dados!$A$3:$Z$26,MATCH(B$5,Dados!$A$2:$BC$2,0),FALSE),"")</f>
        <v/>
      </c>
      <c r="C71" s="33" t="str">
        <f ca="1">IFERROR(VLOOKUP(A71,Dados!$A$3:$Z$26,MATCH(C$5,Dados!$A$2:$BC$2,0),FALSE),"")</f>
        <v/>
      </c>
      <c r="D71" s="94"/>
    </row>
    <row r="72" spans="1:4" x14ac:dyDescent="0.25">
      <c r="A72" s="19" t="str">
        <f t="shared" ref="A72:A104" ca="1" si="3">IFERROR(IF((A71+1)&gt;MIN($B$4:$C$4),"",(A71+1)),"")</f>
        <v/>
      </c>
      <c r="B72" s="20" t="str">
        <f ca="1">IFERROR(VLOOKUP(A72,Dados!$A$3:$Z$26,MATCH(B$5,Dados!$A$2:$BC$2,0),FALSE),"")</f>
        <v/>
      </c>
      <c r="C72" s="33" t="str">
        <f ca="1">IFERROR(VLOOKUP(A72,Dados!$A$3:$Z$26,MATCH(C$5,Dados!$A$2:$BC$2,0),FALSE),"")</f>
        <v/>
      </c>
      <c r="D72" s="94"/>
    </row>
    <row r="73" spans="1:4" x14ac:dyDescent="0.25">
      <c r="A73" s="19" t="str">
        <f t="shared" ca="1" si="3"/>
        <v/>
      </c>
      <c r="B73" s="20" t="str">
        <f ca="1">IFERROR(VLOOKUP(A73,Dados!$A$3:$Z$26,MATCH(B$5,Dados!$A$2:$BC$2,0),FALSE),"")</f>
        <v/>
      </c>
      <c r="C73" s="33" t="str">
        <f ca="1">IFERROR(VLOOKUP(A73,Dados!$A$3:$Z$26,MATCH(C$5,Dados!$A$2:$BC$2,0),FALSE),"")</f>
        <v/>
      </c>
      <c r="D73" s="94"/>
    </row>
    <row r="74" spans="1:4" x14ac:dyDescent="0.25">
      <c r="A74" s="19" t="str">
        <f t="shared" ca="1" si="3"/>
        <v/>
      </c>
      <c r="B74" s="20" t="str">
        <f ca="1">IFERROR(VLOOKUP(A74,Dados!$A$3:$Z$26,MATCH(B$5,Dados!$A$2:$BC$2,0),FALSE),"")</f>
        <v/>
      </c>
      <c r="C74" s="33" t="str">
        <f ca="1">IFERROR(VLOOKUP(A74,Dados!$A$3:$Z$26,MATCH(C$5,Dados!$A$2:$BC$2,0),FALSE),"")</f>
        <v/>
      </c>
      <c r="D74" s="94"/>
    </row>
    <row r="75" spans="1:4" x14ac:dyDescent="0.25">
      <c r="A75" s="19" t="str">
        <f t="shared" ca="1" si="3"/>
        <v/>
      </c>
      <c r="B75" s="20" t="str">
        <f ca="1">IFERROR(VLOOKUP(A75,Dados!$A$3:$Z$26,MATCH(B$5,Dados!$A$2:$BC$2,0),FALSE),"")</f>
        <v/>
      </c>
      <c r="C75" s="33" t="str">
        <f ca="1">IFERROR(VLOOKUP(A75,Dados!$A$3:$Z$26,MATCH(C$5,Dados!$A$2:$BC$2,0),FALSE),"")</f>
        <v/>
      </c>
      <c r="D75" s="94"/>
    </row>
    <row r="76" spans="1:4" x14ac:dyDescent="0.25">
      <c r="A76" s="19" t="str">
        <f t="shared" ca="1" si="3"/>
        <v/>
      </c>
      <c r="B76" s="20" t="str">
        <f ca="1">IFERROR(VLOOKUP(A76,Dados!$A$3:$Z$26,MATCH(B$5,Dados!$A$2:$BC$2,0),FALSE),"")</f>
        <v/>
      </c>
      <c r="C76" s="33" t="str">
        <f ca="1">IFERROR(VLOOKUP(A76,Dados!$A$3:$Z$26,MATCH(C$5,Dados!$A$2:$BC$2,0),FALSE),"")</f>
        <v/>
      </c>
      <c r="D76" s="94"/>
    </row>
    <row r="77" spans="1:4" x14ac:dyDescent="0.25">
      <c r="A77" s="19" t="str">
        <f t="shared" ca="1" si="3"/>
        <v/>
      </c>
      <c r="B77" s="20" t="str">
        <f ca="1">IFERROR(VLOOKUP(A77,Dados!$A$3:$Z$26,MATCH(B$5,Dados!$A$2:$BC$2,0),FALSE),"")</f>
        <v/>
      </c>
      <c r="C77" s="33" t="str">
        <f ca="1">IFERROR(VLOOKUP(A77,Dados!$A$3:$Z$26,MATCH(C$5,Dados!$A$2:$BC$2,0),FALSE),"")</f>
        <v/>
      </c>
      <c r="D77" s="94"/>
    </row>
    <row r="78" spans="1:4" x14ac:dyDescent="0.25">
      <c r="A78" s="19" t="str">
        <f t="shared" ca="1" si="3"/>
        <v/>
      </c>
      <c r="B78" s="20" t="str">
        <f ca="1">IFERROR(VLOOKUP(A78,Dados!$A$3:$Z$26,MATCH(B$5,Dados!$A$2:$BC$2,0),FALSE),"")</f>
        <v/>
      </c>
      <c r="C78" s="33" t="str">
        <f ca="1">IFERROR(VLOOKUP(A78,Dados!$A$3:$Z$26,MATCH(C$5,Dados!$A$2:$BC$2,0),FALSE),"")</f>
        <v/>
      </c>
      <c r="D78" s="94"/>
    </row>
    <row r="79" spans="1:4" x14ac:dyDescent="0.25">
      <c r="A79" s="19" t="str">
        <f t="shared" ca="1" si="3"/>
        <v/>
      </c>
      <c r="B79" s="20" t="str">
        <f ca="1">IFERROR(VLOOKUP(A79,Dados!$A$3:$Z$26,MATCH(B$5,Dados!$A$2:$BC$2,0),FALSE),"")</f>
        <v/>
      </c>
      <c r="C79" s="33" t="str">
        <f ca="1">IFERROR(VLOOKUP(A79,Dados!$A$3:$Z$26,MATCH(C$5,Dados!$A$2:$BC$2,0),FALSE),"")</f>
        <v/>
      </c>
      <c r="D79" s="94"/>
    </row>
    <row r="80" spans="1:4" x14ac:dyDescent="0.25">
      <c r="A80" s="19" t="str">
        <f t="shared" ca="1" si="3"/>
        <v/>
      </c>
      <c r="B80" s="20" t="str">
        <f ca="1">IFERROR(VLOOKUP(A80,Dados!$A$3:$Z$26,MATCH(B$5,Dados!$A$2:$BC$2,0),FALSE),"")</f>
        <v/>
      </c>
      <c r="C80" s="33" t="str">
        <f ca="1">IFERROR(VLOOKUP(A80,Dados!$A$3:$Z$26,MATCH(C$5,Dados!$A$2:$BC$2,0),FALSE),"")</f>
        <v/>
      </c>
      <c r="D80" s="94"/>
    </row>
    <row r="81" spans="1:4" x14ac:dyDescent="0.25">
      <c r="A81" s="19" t="str">
        <f t="shared" ca="1" si="3"/>
        <v/>
      </c>
      <c r="B81" s="20" t="str">
        <f ca="1">IFERROR(VLOOKUP(A81,Dados!$A$3:$Z$26,MATCH(B$5,Dados!$A$2:$BC$2,0),FALSE),"")</f>
        <v/>
      </c>
      <c r="C81" s="33" t="str">
        <f ca="1">IFERROR(VLOOKUP(A81,Dados!$A$3:$Z$26,MATCH(C$5,Dados!$A$2:$BC$2,0),FALSE),"")</f>
        <v/>
      </c>
      <c r="D81" s="94"/>
    </row>
    <row r="82" spans="1:4" x14ac:dyDescent="0.25">
      <c r="A82" s="19" t="str">
        <f t="shared" ca="1" si="3"/>
        <v/>
      </c>
      <c r="B82" s="20" t="str">
        <f ca="1">IFERROR(VLOOKUP(A82,Dados!$A$3:$Z$26,MATCH(B$5,Dados!$A$2:$BC$2,0),FALSE),"")</f>
        <v/>
      </c>
      <c r="C82" s="33" t="str">
        <f ca="1">IFERROR(VLOOKUP(A82,Dados!$A$3:$Z$26,MATCH(C$5,Dados!$A$2:$BC$2,0),FALSE),"")</f>
        <v/>
      </c>
      <c r="D82" s="94"/>
    </row>
    <row r="83" spans="1:4" x14ac:dyDescent="0.25">
      <c r="A83" s="19" t="str">
        <f t="shared" ca="1" si="3"/>
        <v/>
      </c>
      <c r="B83" s="20" t="str">
        <f ca="1">IFERROR(VLOOKUP(A83,Dados!$A$3:$Z$26,MATCH(B$5,Dados!$A$2:$BC$2,0),FALSE),"")</f>
        <v/>
      </c>
      <c r="C83" s="33" t="str">
        <f ca="1">IFERROR(VLOOKUP(A83,Dados!$A$3:$Z$26,MATCH(C$5,Dados!$A$2:$BC$2,0),FALSE),"")</f>
        <v/>
      </c>
      <c r="D83" s="94"/>
    </row>
    <row r="84" spans="1:4" x14ac:dyDescent="0.25">
      <c r="A84" s="19" t="str">
        <f t="shared" ca="1" si="3"/>
        <v/>
      </c>
      <c r="B84" s="20" t="str">
        <f ca="1">IFERROR(VLOOKUP(A84,Dados!$A$3:$Z$26,MATCH(B$5,Dados!$A$2:$BC$2,0),FALSE),"")</f>
        <v/>
      </c>
      <c r="C84" s="33" t="str">
        <f ca="1">IFERROR(VLOOKUP(A84,Dados!$A$3:$Z$26,MATCH(C$5,Dados!$A$2:$BC$2,0),FALSE),"")</f>
        <v/>
      </c>
      <c r="D84" s="94"/>
    </row>
    <row r="85" spans="1:4" x14ac:dyDescent="0.25">
      <c r="A85" s="19" t="str">
        <f t="shared" ca="1" si="3"/>
        <v/>
      </c>
      <c r="B85" s="20" t="str">
        <f ca="1">IFERROR(VLOOKUP(A85,Dados!$A$3:$Z$26,MATCH(B$5,Dados!$A$2:$BC$2,0),FALSE),"")</f>
        <v/>
      </c>
      <c r="C85" s="33" t="str">
        <f ca="1">IFERROR(VLOOKUP(A85,Dados!$A$3:$Z$26,MATCH(C$5,Dados!$A$2:$BC$2,0),FALSE),"")</f>
        <v/>
      </c>
      <c r="D85" s="94"/>
    </row>
    <row r="86" spans="1:4" x14ac:dyDescent="0.25">
      <c r="A86" s="19" t="str">
        <f t="shared" ca="1" si="3"/>
        <v/>
      </c>
      <c r="B86" s="20" t="str">
        <f ca="1">IFERROR(VLOOKUP(A86,Dados!$A$3:$Z$26,MATCH(B$5,Dados!$A$2:$BC$2,0),FALSE),"")</f>
        <v/>
      </c>
      <c r="C86" s="33" t="str">
        <f ca="1">IFERROR(VLOOKUP(A86,Dados!$A$3:$Z$26,MATCH(C$5,Dados!$A$2:$BC$2,0),FALSE),"")</f>
        <v/>
      </c>
      <c r="D86" s="94"/>
    </row>
    <row r="87" spans="1:4" x14ac:dyDescent="0.25">
      <c r="A87" s="19" t="str">
        <f t="shared" ca="1" si="3"/>
        <v/>
      </c>
      <c r="B87" s="20" t="str">
        <f ca="1">IFERROR(VLOOKUP(A87,Dados!$A$3:$Z$26,MATCH(B$5,Dados!$A$2:$BC$2,0),FALSE),"")</f>
        <v/>
      </c>
      <c r="C87" s="33" t="str">
        <f ca="1">IFERROR(VLOOKUP(A87,Dados!$A$3:$Z$26,MATCH(C$5,Dados!$A$2:$BC$2,0),FALSE),"")</f>
        <v/>
      </c>
      <c r="D87" s="94"/>
    </row>
    <row r="88" spans="1:4" x14ac:dyDescent="0.25">
      <c r="A88" s="19" t="str">
        <f t="shared" ca="1" si="3"/>
        <v/>
      </c>
      <c r="B88" s="20" t="str">
        <f ca="1">IFERROR(VLOOKUP(A88,Dados!$A$3:$Z$26,MATCH(B$5,Dados!$A$2:$BC$2,0),FALSE),"")</f>
        <v/>
      </c>
      <c r="C88" s="33" t="str">
        <f ca="1">IFERROR(VLOOKUP(A88,Dados!$A$3:$Z$26,MATCH(C$5,Dados!$A$2:$BC$2,0),FALSE),"")</f>
        <v/>
      </c>
      <c r="D88" s="94"/>
    </row>
    <row r="89" spans="1:4" x14ac:dyDescent="0.25">
      <c r="A89" s="19" t="str">
        <f t="shared" ca="1" si="3"/>
        <v/>
      </c>
      <c r="B89" s="20" t="str">
        <f ca="1">IFERROR(VLOOKUP(A89,Dados!$A$3:$Z$26,MATCH(B$5,Dados!$A$2:$BC$2,0),FALSE),"")</f>
        <v/>
      </c>
      <c r="C89" s="33" t="str">
        <f ca="1">IFERROR(VLOOKUP(A89,Dados!$A$3:$Z$26,MATCH(C$5,Dados!$A$2:$BC$2,0),FALSE),"")</f>
        <v/>
      </c>
      <c r="D89" s="94"/>
    </row>
    <row r="90" spans="1:4" x14ac:dyDescent="0.25">
      <c r="A90" s="19" t="str">
        <f t="shared" ca="1" si="3"/>
        <v/>
      </c>
      <c r="B90" s="20" t="str">
        <f ca="1">IFERROR(VLOOKUP(A90,Dados!$A$3:$Z$26,MATCH(B$5,Dados!$A$2:$BC$2,0),FALSE),"")</f>
        <v/>
      </c>
      <c r="C90" s="33" t="str">
        <f ca="1">IFERROR(VLOOKUP(A90,Dados!$A$3:$Z$26,MATCH(C$5,Dados!$A$2:$BC$2,0),FALSE),"")</f>
        <v/>
      </c>
      <c r="D90" s="94"/>
    </row>
    <row r="91" spans="1:4" x14ac:dyDescent="0.25">
      <c r="A91" s="19" t="str">
        <f t="shared" ca="1" si="3"/>
        <v/>
      </c>
      <c r="B91" s="20" t="str">
        <f ca="1">IFERROR(VLOOKUP(A91,Dados!$A$3:$Z$26,MATCH(B$5,Dados!$A$2:$BC$2,0),FALSE),"")</f>
        <v/>
      </c>
      <c r="C91" s="33" t="str">
        <f ca="1">IFERROR(VLOOKUP(A91,Dados!$A$3:$Z$26,MATCH(C$5,Dados!$A$2:$BC$2,0),FALSE),"")</f>
        <v/>
      </c>
      <c r="D91" s="94"/>
    </row>
    <row r="92" spans="1:4" x14ac:dyDescent="0.25">
      <c r="A92" s="19" t="str">
        <f t="shared" ca="1" si="3"/>
        <v/>
      </c>
      <c r="B92" s="20" t="str">
        <f ca="1">IFERROR(VLOOKUP(A92,Dados!$A$3:$Z$26,MATCH(B$5,Dados!$A$2:$BC$2,0),FALSE),"")</f>
        <v/>
      </c>
      <c r="C92" s="33" t="str">
        <f ca="1">IFERROR(VLOOKUP(A92,Dados!$A$3:$Z$26,MATCH(C$5,Dados!$A$2:$BC$2,0),FALSE),"")</f>
        <v/>
      </c>
      <c r="D92" s="94"/>
    </row>
    <row r="93" spans="1:4" x14ac:dyDescent="0.25">
      <c r="A93" s="19" t="str">
        <f t="shared" ca="1" si="3"/>
        <v/>
      </c>
      <c r="B93" s="20" t="str">
        <f ca="1">IFERROR(VLOOKUP(A93,Dados!$A$3:$Z$26,MATCH(B$5,Dados!$A$2:$BC$2,0),FALSE),"")</f>
        <v/>
      </c>
      <c r="C93" s="33" t="str">
        <f ca="1">IFERROR(VLOOKUP(A93,Dados!$A$3:$Z$26,MATCH(C$5,Dados!$A$2:$BC$2,0),FALSE),"")</f>
        <v/>
      </c>
      <c r="D93" s="94"/>
    </row>
    <row r="94" spans="1:4" x14ac:dyDescent="0.25">
      <c r="A94" s="19" t="str">
        <f t="shared" ca="1" si="3"/>
        <v/>
      </c>
      <c r="B94" s="20" t="str">
        <f ca="1">IFERROR(VLOOKUP(A94,Dados!$A$3:$Z$26,MATCH(B$5,Dados!$A$2:$BC$2,0),FALSE),"")</f>
        <v/>
      </c>
      <c r="C94" s="33" t="str">
        <f ca="1">IFERROR(VLOOKUP(A94,Dados!$A$3:$Z$26,MATCH(C$5,Dados!$A$2:$BC$2,0),FALSE),"")</f>
        <v/>
      </c>
      <c r="D94" s="94"/>
    </row>
    <row r="95" spans="1:4" x14ac:dyDescent="0.25">
      <c r="A95" s="19" t="str">
        <f t="shared" ca="1" si="3"/>
        <v/>
      </c>
      <c r="B95" s="20" t="str">
        <f ca="1">IFERROR(VLOOKUP(A95,Dados!$A$3:$Z$26,MATCH(B$5,Dados!$A$2:$BC$2,0),FALSE),"")</f>
        <v/>
      </c>
      <c r="C95" s="33" t="str">
        <f ca="1">IFERROR(VLOOKUP(A95,Dados!$A$3:$Z$26,MATCH(C$5,Dados!$A$2:$BC$2,0),FALSE),"")</f>
        <v/>
      </c>
      <c r="D95" s="94"/>
    </row>
    <row r="96" spans="1:4" x14ac:dyDescent="0.25">
      <c r="A96" s="19" t="str">
        <f t="shared" ca="1" si="3"/>
        <v/>
      </c>
      <c r="B96" s="20" t="str">
        <f ca="1">IFERROR(VLOOKUP(A96,Dados!$A$3:$Z$26,MATCH(B$5,Dados!$A$2:$BC$2,0),FALSE),"")</f>
        <v/>
      </c>
      <c r="C96" s="33" t="str">
        <f ca="1">IFERROR(VLOOKUP(A96,Dados!$A$3:$Z$26,MATCH(C$5,Dados!$A$2:$BC$2,0),FALSE),"")</f>
        <v/>
      </c>
      <c r="D96" s="94"/>
    </row>
    <row r="97" spans="1:4" x14ac:dyDescent="0.25">
      <c r="A97" s="19" t="str">
        <f t="shared" ca="1" si="3"/>
        <v/>
      </c>
      <c r="B97" s="20" t="str">
        <f ca="1">IFERROR(VLOOKUP(A97,Dados!$A$3:$Z$26,MATCH(B$5,Dados!$A$2:$BC$2,0),FALSE),"")</f>
        <v/>
      </c>
      <c r="C97" s="33" t="str">
        <f ca="1">IFERROR(VLOOKUP(A97,Dados!$A$3:$Z$26,MATCH(C$5,Dados!$A$2:$BC$2,0),FALSE),"")</f>
        <v/>
      </c>
      <c r="D97" s="94"/>
    </row>
    <row r="98" spans="1:4" x14ac:dyDescent="0.25">
      <c r="A98" s="19" t="str">
        <f t="shared" ca="1" si="3"/>
        <v/>
      </c>
      <c r="B98" s="20" t="str">
        <f ca="1">IFERROR(VLOOKUP(A98,Dados!$A$3:$Z$26,MATCH(B$5,Dados!$A$2:$BC$2,0),FALSE),"")</f>
        <v/>
      </c>
      <c r="C98" s="33" t="str">
        <f ca="1">IFERROR(VLOOKUP(A98,Dados!$A$3:$Z$26,MATCH(C$5,Dados!$A$2:$BC$2,0),FALSE),"")</f>
        <v/>
      </c>
      <c r="D98" s="94"/>
    </row>
    <row r="99" spans="1:4" x14ac:dyDescent="0.25">
      <c r="A99" s="19" t="str">
        <f t="shared" ca="1" si="3"/>
        <v/>
      </c>
      <c r="B99" s="20" t="str">
        <f ca="1">IFERROR(VLOOKUP(A99,Dados!$A$3:$Z$26,MATCH(B$5,Dados!$A$2:$BC$2,0),FALSE),"")</f>
        <v/>
      </c>
      <c r="C99" s="33" t="str">
        <f ca="1">IFERROR(VLOOKUP(A99,Dados!$A$3:$Z$26,MATCH(C$5,Dados!$A$2:$BC$2,0),FALSE),"")</f>
        <v/>
      </c>
      <c r="D99" s="94"/>
    </row>
    <row r="100" spans="1:4" x14ac:dyDescent="0.25">
      <c r="A100" s="19" t="str">
        <f t="shared" ca="1" si="3"/>
        <v/>
      </c>
      <c r="B100" s="20" t="str">
        <f ca="1">IFERROR(VLOOKUP(A100,Dados!$A$3:$Z$26,MATCH(B$5,Dados!$A$2:$BC$2,0),FALSE),"")</f>
        <v/>
      </c>
      <c r="C100" s="33" t="str">
        <f ca="1">IFERROR(VLOOKUP(A100,Dados!$A$3:$Z$26,MATCH(C$5,Dados!$A$2:$BC$2,0),FALSE),"")</f>
        <v/>
      </c>
      <c r="D100" s="94"/>
    </row>
    <row r="101" spans="1:4" x14ac:dyDescent="0.25">
      <c r="A101" s="19" t="str">
        <f t="shared" ca="1" si="3"/>
        <v/>
      </c>
      <c r="B101" s="20" t="str">
        <f ca="1">IFERROR(VLOOKUP(A101,Dados!$A$3:$Z$26,MATCH(B$5,Dados!$A$2:$BC$2,0),FALSE),"")</f>
        <v/>
      </c>
      <c r="C101" s="33" t="str">
        <f ca="1">IFERROR(VLOOKUP(A101,Dados!$A$3:$Z$26,MATCH(C$5,Dados!$A$2:$BC$2,0),FALSE),"")</f>
        <v/>
      </c>
      <c r="D101" s="94"/>
    </row>
    <row r="102" spans="1:4" x14ac:dyDescent="0.25">
      <c r="A102" s="19" t="str">
        <f t="shared" ca="1" si="3"/>
        <v/>
      </c>
      <c r="B102" s="20" t="str">
        <f ca="1">IFERROR(VLOOKUP(A102,Dados!$A$3:$Z$26,MATCH(B$5,Dados!$A$2:$BC$2,0),FALSE),"")</f>
        <v/>
      </c>
      <c r="C102" s="33" t="str">
        <f ca="1">IFERROR(VLOOKUP(A102,Dados!$A$3:$Z$26,MATCH(C$5,Dados!$A$2:$BC$2,0),FALSE),"")</f>
        <v/>
      </c>
      <c r="D102" s="94"/>
    </row>
    <row r="103" spans="1:4" x14ac:dyDescent="0.25">
      <c r="A103" s="19" t="str">
        <f t="shared" ca="1" si="3"/>
        <v/>
      </c>
      <c r="B103" s="20" t="str">
        <f ca="1">IFERROR(VLOOKUP(A103,Dados!$A$3:$Z$26,MATCH(B$5,Dados!$A$2:$BC$2,0),FALSE),"")</f>
        <v/>
      </c>
      <c r="C103" s="33" t="str">
        <f ca="1">IFERROR(VLOOKUP(A103,Dados!$A$3:$Z$26,MATCH(C$5,Dados!$A$2:$BC$2,0),FALSE),"")</f>
        <v/>
      </c>
      <c r="D103" s="94"/>
    </row>
    <row r="104" spans="1:4" x14ac:dyDescent="0.25">
      <c r="A104" s="19" t="str">
        <f t="shared" ca="1" si="3"/>
        <v/>
      </c>
      <c r="B104" s="20" t="str">
        <f ca="1">IFERROR(VLOOKUP(A104,Dados!$A$3:$Z$26,MATCH(B$5,Dados!$A$2:$BC$2,0),FALSE),"")</f>
        <v/>
      </c>
      <c r="C104" s="33" t="str">
        <f ca="1">IFERROR(VLOOKUP(A104,Dados!$A$3:$Z$26,MATCH(C$5,Dados!$A$2:$BC$2,0),FALSE),"")</f>
        <v/>
      </c>
      <c r="D104" s="94"/>
    </row>
  </sheetData>
  <mergeCells count="3">
    <mergeCell ref="A1:C1"/>
    <mergeCell ref="E1:G1"/>
    <mergeCell ref="I6:T7"/>
  </mergeCells>
  <pageMargins left="0.511811024" right="0.511811024" top="0.78740157499999996" bottom="0.78740157499999996" header="0.31496062000000002" footer="0.31496062000000002"/>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4"/>
  <sheetViews>
    <sheetView topLeftCell="A5" workbookViewId="0">
      <selection activeCell="A5" sqref="A5"/>
    </sheetView>
  </sheetViews>
  <sheetFormatPr defaultColWidth="9.140625" defaultRowHeight="15" x14ac:dyDescent="0.25"/>
  <cols>
    <col min="1" max="1" width="13" style="9" customWidth="1"/>
    <col min="2" max="4" width="13" style="16" customWidth="1"/>
    <col min="5" max="5" width="6.5703125" style="96" customWidth="1"/>
    <col min="6" max="6" width="9.140625" style="96" hidden="1" customWidth="1"/>
    <col min="7" max="10" width="15.140625" style="96" hidden="1" customWidth="1"/>
    <col min="11" max="28" width="9.140625" style="95"/>
    <col min="29" max="16384" width="9.140625" style="8"/>
  </cols>
  <sheetData>
    <row r="1" spans="1:22" ht="17.25" hidden="1" customHeight="1" thickBot="1" x14ac:dyDescent="0.3">
      <c r="A1" s="184" t="s">
        <v>31</v>
      </c>
      <c r="B1" s="185"/>
      <c r="C1" s="185"/>
      <c r="D1" s="186"/>
      <c r="E1" s="94"/>
      <c r="F1" s="187" t="s">
        <v>32</v>
      </c>
      <c r="G1" s="188"/>
      <c r="H1" s="189"/>
      <c r="I1" s="94"/>
      <c r="J1" s="95"/>
    </row>
    <row r="2" spans="1:22" ht="17.25" hidden="1" customHeight="1" x14ac:dyDescent="0.25">
      <c r="A2" s="9" t="s">
        <v>0</v>
      </c>
      <c r="B2" s="16" t="s">
        <v>98</v>
      </c>
      <c r="C2" s="16" t="s">
        <v>99</v>
      </c>
      <c r="D2" s="16" t="s">
        <v>86</v>
      </c>
    </row>
    <row r="3" spans="1:22" ht="20.25" hidden="1" customHeight="1" x14ac:dyDescent="0.25">
      <c r="B3" s="16">
        <f ca="1">VLOOKUP(B$5,Parametros!$B$2:$E$100,3,FALSE)</f>
        <v>1991</v>
      </c>
      <c r="C3" s="16">
        <f ca="1">VLOOKUP(C$5,Parametros!$B$2:$E$100,3,FALSE)</f>
        <v>1991</v>
      </c>
      <c r="D3" s="16">
        <f ca="1">VLOOKUP(D$5,Parametros!$B$2:$E$100,3,FALSE)</f>
        <v>1991</v>
      </c>
    </row>
    <row r="4" spans="1:22" ht="15" hidden="1" customHeight="1" thickBot="1" x14ac:dyDescent="0.3">
      <c r="B4" s="16">
        <f ca="1">VLOOKUP(B$5,Parametros!$B$2:$E$100,4,FALSE)</f>
        <v>2014</v>
      </c>
      <c r="C4" s="16">
        <f ca="1">VLOOKUP(C$5,Parametros!$B$2:$E$100,4,FALSE)</f>
        <v>2014</v>
      </c>
      <c r="D4" s="16">
        <f ca="1">VLOOKUP(D$5,Parametros!$B$2:$E$100,4,FALSE)</f>
        <v>2014</v>
      </c>
    </row>
    <row r="5" spans="1:22" x14ac:dyDescent="0.25">
      <c r="A5" s="25" t="s">
        <v>0</v>
      </c>
      <c r="B5" s="37" t="s">
        <v>98</v>
      </c>
      <c r="C5" s="37" t="s">
        <v>99</v>
      </c>
      <c r="D5" s="32" t="s">
        <v>38</v>
      </c>
      <c r="E5" s="97"/>
      <c r="F5" s="98" t="s">
        <v>36</v>
      </c>
      <c r="G5" s="99" t="str">
        <f>"'gb'!"</f>
        <v>'gb'!</v>
      </c>
      <c r="H5" s="99"/>
      <c r="I5" s="99"/>
      <c r="J5" s="100"/>
    </row>
    <row r="6" spans="1:22" x14ac:dyDescent="0.25">
      <c r="A6" s="72">
        <f ca="1">INDEX(Dados!$A$2:$N$26,MATCH(MAX(B3:D3),Dados!$A$3:$A$26,0)+1,MATCH(A5,Dados!$A$2:$N$2,0))</f>
        <v>1991</v>
      </c>
      <c r="B6" s="38">
        <f ca="1">IFERROR(VLOOKUP(A6,Dados!$A$3:$Z$100,MATCH(B$5,Dados!$A$2:$BC$2,0),FALSE),"")</f>
        <v>25546</v>
      </c>
      <c r="C6" s="38">
        <f ca="1">IFERROR(VLOOKUP(A6,Dados!$A$3:$Z$100,MATCH(C$5,Dados!$A$2:$BC$2,0),FALSE),"")</f>
        <v>22951</v>
      </c>
      <c r="D6" s="33">
        <f ca="1">IFERROR(VLOOKUP(A6,Dados!$A$3:$Z$100,MATCH(D$5,Dados!$A$2:$BC$2,0),FALSE),"")</f>
        <v>2595</v>
      </c>
      <c r="E6" s="94"/>
      <c r="F6" s="101" t="s">
        <v>33</v>
      </c>
      <c r="G6" s="94" t="str">
        <f>ADDRESS(ROW(A6),COLUMN(A6))</f>
        <v>$A$6</v>
      </c>
      <c r="H6" s="94" t="str">
        <f>ADDRESS(ROW(B6),COLUMN(B6))</f>
        <v>$B$6</v>
      </c>
      <c r="I6" s="94" t="str">
        <f>ADDRESS(ROW(C6),COLUMN(C6))</f>
        <v>$C$6</v>
      </c>
      <c r="J6" s="102" t="str">
        <f>ADDRESS(ROW(D6),COLUMN(D6))</f>
        <v>$D$6</v>
      </c>
      <c r="K6" s="190" t="s">
        <v>184</v>
      </c>
      <c r="L6" s="190"/>
      <c r="M6" s="190"/>
      <c r="N6" s="190"/>
      <c r="O6" s="190"/>
      <c r="P6" s="190"/>
      <c r="Q6" s="190"/>
      <c r="R6" s="190"/>
      <c r="S6" s="190"/>
      <c r="T6" s="190"/>
      <c r="U6" s="190"/>
      <c r="V6" s="190"/>
    </row>
    <row r="7" spans="1:22" x14ac:dyDescent="0.25">
      <c r="A7" s="72">
        <f ca="1">IFERROR(IF((A6+1)&gt;MIN($B$4:$D$4),"",(A6+1)),"")</f>
        <v>1992</v>
      </c>
      <c r="B7" s="38">
        <f>Dados!B4</f>
        <v>26901</v>
      </c>
      <c r="C7" s="38">
        <f>Dados!C4</f>
        <v>22783</v>
      </c>
      <c r="D7" s="33">
        <f>Dados!O4</f>
        <v>6713</v>
      </c>
      <c r="E7" s="94"/>
      <c r="F7" s="101" t="s">
        <v>34</v>
      </c>
      <c r="G7" s="94" t="str">
        <f ca="1">ADDRESS(MATCH(MIN($B$4:$D$4),$A$6:$A$104,0)+5,1)</f>
        <v>$A$29</v>
      </c>
      <c r="H7" s="94" t="str">
        <f ca="1">ADDRESS(MATCH(MIN($B$4:$D$4),$A$6:$A$104,0)+5,2)</f>
        <v>$B$29</v>
      </c>
      <c r="I7" s="94" t="str">
        <f ca="1">ADDRESS(MATCH(Parametros!$E$15,$A$6:$A$104,0)+5,3)</f>
        <v>$C$29</v>
      </c>
      <c r="J7" s="102" t="str">
        <f ca="1">ADDRESS(MATCH(Parametros!$E$15,$A$6:$A$104,0)+5,4)</f>
        <v>$D$29</v>
      </c>
      <c r="K7" s="190"/>
      <c r="L7" s="190"/>
      <c r="M7" s="190"/>
      <c r="N7" s="190"/>
      <c r="O7" s="190"/>
      <c r="P7" s="190"/>
      <c r="Q7" s="190"/>
      <c r="R7" s="190"/>
      <c r="S7" s="190"/>
      <c r="T7" s="190"/>
      <c r="U7" s="190"/>
      <c r="V7" s="190"/>
    </row>
    <row r="8" spans="1:22" x14ac:dyDescent="0.25">
      <c r="A8" s="72">
        <f t="shared" ref="A8:A71" ca="1" si="0">IFERROR(IF((A7+1)&gt;MIN($B$4:$D$4),"",(A7+1)),"")</f>
        <v>1993</v>
      </c>
      <c r="B8" s="38">
        <f>Dados!B5</f>
        <v>28085</v>
      </c>
      <c r="C8" s="38">
        <f>Dados!C5</f>
        <v>22387</v>
      </c>
      <c r="D8" s="33">
        <f>Dados!O5</f>
        <v>12411</v>
      </c>
      <c r="E8" s="94"/>
      <c r="F8" s="101" t="s">
        <v>35</v>
      </c>
      <c r="G8" s="94" t="str">
        <f ca="1">$G$5&amp;G6&amp;":"&amp;G7</f>
        <v>'gb'!$A$6:$A$29</v>
      </c>
      <c r="H8" s="94" t="str">
        <f t="shared" ref="H8:J8" ca="1" si="1">$G$5&amp;H6&amp;":"&amp;H7</f>
        <v>'gb'!$B$6:$B$29</v>
      </c>
      <c r="I8" s="94" t="str">
        <f t="shared" ca="1" si="1"/>
        <v>'gb'!$C$6:$C$29</v>
      </c>
      <c r="J8" s="102" t="str">
        <f t="shared" ca="1" si="1"/>
        <v>'gb'!$D$6:$D$29</v>
      </c>
    </row>
    <row r="9" spans="1:22" ht="15.75" thickBot="1" x14ac:dyDescent="0.3">
      <c r="A9" s="72">
        <f t="shared" ca="1" si="0"/>
        <v>1994</v>
      </c>
      <c r="B9" s="38">
        <f>Dados!B6</f>
        <v>30605</v>
      </c>
      <c r="C9" s="38">
        <f>Dados!C6</f>
        <v>27440</v>
      </c>
      <c r="D9" s="33">
        <f>Dados!O6</f>
        <v>15576</v>
      </c>
      <c r="E9" s="94"/>
      <c r="F9" s="103" t="s">
        <v>37</v>
      </c>
      <c r="G9" s="104" t="s">
        <v>40</v>
      </c>
      <c r="H9" s="104" t="s">
        <v>41</v>
      </c>
      <c r="I9" s="104" t="s">
        <v>42</v>
      </c>
      <c r="J9" s="105" t="s">
        <v>43</v>
      </c>
    </row>
    <row r="10" spans="1:22" x14ac:dyDescent="0.25">
      <c r="A10" s="72">
        <f t="shared" ca="1" si="0"/>
        <v>1995</v>
      </c>
      <c r="B10" s="38">
        <f>Dados!B7</f>
        <v>30191</v>
      </c>
      <c r="C10" s="38">
        <f>Dados!C7</f>
        <v>27678</v>
      </c>
      <c r="D10" s="33">
        <f>Dados!O7</f>
        <v>18089</v>
      </c>
      <c r="E10" s="94"/>
    </row>
    <row r="11" spans="1:22" x14ac:dyDescent="0.25">
      <c r="A11" s="72">
        <f t="shared" ca="1" si="0"/>
        <v>1996</v>
      </c>
      <c r="B11" s="38">
        <f>Dados!B8</f>
        <v>29397</v>
      </c>
      <c r="C11" s="38">
        <f>Dados!C8</f>
        <v>26775</v>
      </c>
      <c r="D11" s="33">
        <f>Dados!O8</f>
        <v>20711</v>
      </c>
      <c r="E11" s="94"/>
    </row>
    <row r="12" spans="1:22" x14ac:dyDescent="0.25">
      <c r="A12" s="72">
        <f t="shared" ca="1" si="0"/>
        <v>1997</v>
      </c>
      <c r="B12" s="38">
        <f>Dados!B9</f>
        <v>26603</v>
      </c>
      <c r="C12" s="38">
        <f>Dados!C9</f>
        <v>25168</v>
      </c>
      <c r="D12" s="33">
        <f>Dados!O9</f>
        <v>22146</v>
      </c>
      <c r="E12" s="94"/>
    </row>
    <row r="13" spans="1:22" x14ac:dyDescent="0.25">
      <c r="A13" s="72">
        <f t="shared" ca="1" si="0"/>
        <v>1998</v>
      </c>
      <c r="B13" s="38">
        <f>Dados!B10</f>
        <v>26170</v>
      </c>
      <c r="C13" s="38">
        <f>Dados!C10</f>
        <v>23289</v>
      </c>
      <c r="D13" s="33">
        <f>Dados!O10</f>
        <v>25027</v>
      </c>
      <c r="E13" s="94"/>
    </row>
    <row r="14" spans="1:22" x14ac:dyDescent="0.25">
      <c r="A14" s="72">
        <f t="shared" ca="1" si="0"/>
        <v>1999</v>
      </c>
      <c r="B14" s="38">
        <f>Dados!B11</f>
        <v>26398</v>
      </c>
      <c r="C14" s="38">
        <f>Dados!C11</f>
        <v>22513</v>
      </c>
      <c r="D14" s="33">
        <f>Dados!O11</f>
        <v>28912</v>
      </c>
      <c r="E14" s="94"/>
    </row>
    <row r="15" spans="1:22" x14ac:dyDescent="0.25">
      <c r="A15" s="72">
        <f t="shared" ca="1" si="0"/>
        <v>2000</v>
      </c>
      <c r="B15" s="38">
        <f>Dados!B12</f>
        <v>31647</v>
      </c>
      <c r="C15" s="38">
        <f>Dados!C12</f>
        <v>25835</v>
      </c>
      <c r="D15" s="33">
        <f>Dados!O12</f>
        <v>34724</v>
      </c>
      <c r="E15" s="94"/>
    </row>
    <row r="16" spans="1:22" x14ac:dyDescent="0.25">
      <c r="A16" s="72">
        <f t="shared" ca="1" si="0"/>
        <v>2001</v>
      </c>
      <c r="B16" s="38">
        <f>Dados!B13</f>
        <v>36103</v>
      </c>
      <c r="C16" s="38">
        <f>Dados!C13</f>
        <v>27766</v>
      </c>
      <c r="D16" s="33">
        <f>Dados!O13</f>
        <v>43061</v>
      </c>
      <c r="E16" s="94"/>
    </row>
    <row r="17" spans="1:11" x14ac:dyDescent="0.25">
      <c r="A17" s="72">
        <f t="shared" ca="1" si="0"/>
        <v>2002</v>
      </c>
      <c r="B17" s="38">
        <f>Dados!B14</f>
        <v>39318</v>
      </c>
      <c r="C17" s="38">
        <f>Dados!C14</f>
        <v>30725</v>
      </c>
      <c r="D17" s="33">
        <f>Dados!O14</f>
        <v>51654</v>
      </c>
      <c r="E17" s="94"/>
    </row>
    <row r="18" spans="1:11" x14ac:dyDescent="0.25">
      <c r="A18" s="72">
        <f t="shared" ca="1" si="0"/>
        <v>2003</v>
      </c>
      <c r="B18" s="38">
        <f>Dados!B15</f>
        <v>39461</v>
      </c>
      <c r="C18" s="38">
        <f>Dados!C15</f>
        <v>30496</v>
      </c>
      <c r="D18" s="33">
        <f>Dados!O15</f>
        <v>60619</v>
      </c>
      <c r="E18" s="94"/>
    </row>
    <row r="19" spans="1:11" x14ac:dyDescent="0.25">
      <c r="A19" s="72">
        <f t="shared" ca="1" si="0"/>
        <v>2004</v>
      </c>
      <c r="B19" s="38">
        <f>Dados!B16</f>
        <v>43969</v>
      </c>
      <c r="C19" s="38">
        <f>Dados!C16</f>
        <v>34987</v>
      </c>
      <c r="D19" s="33">
        <f>Dados!O16</f>
        <v>69601</v>
      </c>
      <c r="E19" s="94"/>
    </row>
    <row r="20" spans="1:11" x14ac:dyDescent="0.25">
      <c r="A20" s="72">
        <f t="shared" ca="1" si="0"/>
        <v>2005</v>
      </c>
      <c r="B20" s="38">
        <f>Dados!B17</f>
        <v>55944</v>
      </c>
      <c r="C20" s="38">
        <f>Dados!C17</f>
        <v>39757</v>
      </c>
      <c r="D20" s="33">
        <f>Dados!O17</f>
        <v>85788</v>
      </c>
      <c r="E20" s="94"/>
    </row>
    <row r="21" spans="1:11" x14ac:dyDescent="0.25">
      <c r="A21" s="72">
        <f t="shared" ca="1" si="0"/>
        <v>2006</v>
      </c>
      <c r="B21" s="38">
        <f>Dados!B18</f>
        <v>59019</v>
      </c>
      <c r="C21" s="38">
        <f>Dados!C18</f>
        <v>45290</v>
      </c>
      <c r="D21" s="33">
        <f>Dados!O18</f>
        <v>99517</v>
      </c>
      <c r="E21" s="94"/>
    </row>
    <row r="22" spans="1:11" x14ac:dyDescent="0.25">
      <c r="A22" s="72">
        <f t="shared" ca="1" si="0"/>
        <v>2007</v>
      </c>
      <c r="B22" s="38">
        <f>Dados!B19</f>
        <v>61639</v>
      </c>
      <c r="C22" s="38">
        <f>Dados!C19</f>
        <v>49057</v>
      </c>
      <c r="D22" s="33">
        <f>Dados!O19</f>
        <v>112099</v>
      </c>
      <c r="E22" s="94"/>
    </row>
    <row r="23" spans="1:11" x14ac:dyDescent="0.25">
      <c r="A23" s="72">
        <f t="shared" ca="1" si="0"/>
        <v>2008</v>
      </c>
      <c r="B23" s="38">
        <f>Dados!B20</f>
        <v>67749</v>
      </c>
      <c r="C23" s="38">
        <f>Dados!C20</f>
        <v>57389</v>
      </c>
      <c r="D23" s="33">
        <f>Dados!O20</f>
        <v>122459</v>
      </c>
      <c r="E23" s="94"/>
    </row>
    <row r="24" spans="1:11" x14ac:dyDescent="0.25">
      <c r="A24" s="72">
        <f t="shared" ca="1" si="0"/>
        <v>2009</v>
      </c>
      <c r="B24" s="38">
        <f>Dados!B21</f>
        <v>74454</v>
      </c>
      <c r="C24" s="38">
        <f>Dados!C21</f>
        <v>59818</v>
      </c>
      <c r="D24" s="33">
        <f>Dados!O21</f>
        <v>137095</v>
      </c>
      <c r="E24" s="94"/>
    </row>
    <row r="25" spans="1:11" x14ac:dyDescent="0.25">
      <c r="A25" s="72">
        <f t="shared" ca="1" si="0"/>
        <v>2010</v>
      </c>
      <c r="B25" s="38">
        <f>Dados!B22</f>
        <v>75070</v>
      </c>
      <c r="C25" s="38">
        <f>Dados!C22</f>
        <v>59360</v>
      </c>
      <c r="D25" s="33">
        <f>Dados!O22</f>
        <v>152805</v>
      </c>
      <c r="E25" s="94"/>
    </row>
    <row r="26" spans="1:11" x14ac:dyDescent="0.25">
      <c r="A26" s="72">
        <f t="shared" ca="1" si="0"/>
        <v>2011</v>
      </c>
      <c r="B26" s="38">
        <f>Dados!B23</f>
        <v>71625</v>
      </c>
      <c r="C26" s="38">
        <f>Dados!C23</f>
        <v>63134</v>
      </c>
      <c r="D26" s="33">
        <f>Dados!O23</f>
        <v>161296</v>
      </c>
      <c r="E26" s="94"/>
    </row>
    <row r="27" spans="1:11" x14ac:dyDescent="0.25">
      <c r="A27" s="72">
        <f t="shared" ca="1" si="0"/>
        <v>2012</v>
      </c>
      <c r="B27" s="38">
        <f>Dados!B24</f>
        <v>72702</v>
      </c>
      <c r="C27" s="38">
        <f>Dados!C24</f>
        <v>66630</v>
      </c>
      <c r="D27" s="33">
        <f>Dados!O24</f>
        <v>167368</v>
      </c>
      <c r="E27" s="94"/>
    </row>
    <row r="28" spans="1:11" x14ac:dyDescent="0.25">
      <c r="A28" s="72">
        <f t="shared" ca="1" si="0"/>
        <v>2013</v>
      </c>
      <c r="B28" s="38">
        <f>Dados!B25</f>
        <v>83375</v>
      </c>
      <c r="C28" s="38">
        <f>Dados!C25</f>
        <v>72283</v>
      </c>
      <c r="D28" s="33">
        <f>Dados!O25</f>
        <v>178460</v>
      </c>
      <c r="E28" s="94"/>
    </row>
    <row r="29" spans="1:11" x14ac:dyDescent="0.25">
      <c r="A29" s="72">
        <f t="shared" ca="1" si="0"/>
        <v>2014</v>
      </c>
      <c r="B29" s="38">
        <f>Dados!B26</f>
        <v>65397</v>
      </c>
      <c r="C29" s="38">
        <f>Dados!C26</f>
        <v>62083</v>
      </c>
      <c r="D29" s="33">
        <f>Dados!O26</f>
        <v>181774</v>
      </c>
      <c r="E29" s="94"/>
    </row>
    <row r="30" spans="1:11" x14ac:dyDescent="0.25">
      <c r="A30" s="19" t="str">
        <f t="shared" ca="1" si="0"/>
        <v/>
      </c>
      <c r="B30" s="38" t="str">
        <f ca="1">IFERROR(VLOOKUP(A30,Dados!$A$3:$Z$26,MATCH(B$5,Dados!$A$2:$BC$2,0),FALSE),"")</f>
        <v/>
      </c>
      <c r="C30" s="38" t="str">
        <f ca="1">IFERROR(VLOOKUP(A30,Dados!$A$3:$Z$26,MATCH(C$5,Dados!$A$2:$BC$2,0),FALSE),"")</f>
        <v/>
      </c>
      <c r="D30" s="33" t="str">
        <f ca="1">IFERROR(VLOOKUP(A30,Dados!$A$3:$Z$26,MATCH(D$5,Dados!$A$2:$BC$2,0),FALSE),"")</f>
        <v/>
      </c>
      <c r="E30" s="94"/>
    </row>
    <row r="31" spans="1:11" x14ac:dyDescent="0.25">
      <c r="A31" s="19" t="str">
        <f t="shared" ca="1" si="0"/>
        <v/>
      </c>
      <c r="B31" s="38" t="str">
        <f ca="1">IFERROR(VLOOKUP(A31,Dados!$A$3:$Z$26,MATCH(B$5,Dados!$A$2:$BC$2,0),FALSE),"")</f>
        <v/>
      </c>
      <c r="C31" s="38" t="str">
        <f ca="1">IFERROR(VLOOKUP(A31,Dados!$A$3:$Z$26,MATCH(C$5,Dados!$A$2:$BC$2,0),FALSE),"")</f>
        <v/>
      </c>
      <c r="D31" s="33" t="str">
        <f ca="1">IFERROR(VLOOKUP(A31,Dados!$A$3:$Z$26,MATCH(D$5,Dados!$A$2:$BC$2,0),FALSE),"")</f>
        <v/>
      </c>
      <c r="E31" s="94"/>
    </row>
    <row r="32" spans="1:11" x14ac:dyDescent="0.25">
      <c r="A32" s="19" t="str">
        <f t="shared" ca="1" si="0"/>
        <v/>
      </c>
      <c r="B32" s="38" t="str">
        <f ca="1">IFERROR(VLOOKUP(A32,Dados!$A$3:$Z$26,MATCH(B$5,Dados!$A$2:$BC$2,0),FALSE),"")</f>
        <v/>
      </c>
      <c r="C32" s="38" t="str">
        <f ca="1">IFERROR(VLOOKUP(A32,Dados!$A$3:$Z$26,MATCH(C$5,Dados!$A$2:$BC$2,0),FALSE),"")</f>
        <v/>
      </c>
      <c r="D32" s="33" t="str">
        <f ca="1">IFERROR(VLOOKUP(A32,Dados!$A$3:$Z$26,MATCH(D$5,Dados!$A$2:$BC$2,0),FALSE),"")</f>
        <v/>
      </c>
      <c r="E32" s="94"/>
      <c r="K32" s="108" t="s">
        <v>163</v>
      </c>
    </row>
    <row r="33" spans="1:11" x14ac:dyDescent="0.25">
      <c r="A33" s="19" t="str">
        <f t="shared" ca="1" si="0"/>
        <v/>
      </c>
      <c r="B33" s="38" t="str">
        <f ca="1">IFERROR(VLOOKUP(A33,Dados!$A$3:$Z$26,MATCH(B$5,Dados!$A$2:$BC$2,0),FALSE),"")</f>
        <v/>
      </c>
      <c r="C33" s="38" t="str">
        <f ca="1">IFERROR(VLOOKUP(A33,Dados!$A$3:$Z$26,MATCH(C$5,Dados!$A$2:$BC$2,0),FALSE),"")</f>
        <v/>
      </c>
      <c r="D33" s="33" t="str">
        <f ca="1">IFERROR(VLOOKUP(A33,Dados!$A$3:$Z$26,MATCH(D$5,Dados!$A$2:$BC$2,0),FALSE),"")</f>
        <v/>
      </c>
      <c r="E33" s="94"/>
      <c r="K33" s="119" t="s">
        <v>164</v>
      </c>
    </row>
    <row r="34" spans="1:11" x14ac:dyDescent="0.25">
      <c r="A34" s="19" t="str">
        <f t="shared" ca="1" si="0"/>
        <v/>
      </c>
      <c r="B34" s="38" t="str">
        <f ca="1">IFERROR(VLOOKUP(A34,Dados!$A$3:$Z$26,MATCH(B$5,Dados!$A$2:$BC$2,0),FALSE),"")</f>
        <v/>
      </c>
      <c r="C34" s="38" t="str">
        <f ca="1">IFERROR(VLOOKUP(A34,Dados!$A$3:$Z$26,MATCH(C$5,Dados!$A$2:$BC$2,0),FALSE),"")</f>
        <v/>
      </c>
      <c r="D34" s="33" t="str">
        <f ca="1">IFERROR(VLOOKUP(A34,Dados!$A$3:$Z$26,MATCH(D$5,Dados!$A$2:$BC$2,0),FALSE),"")</f>
        <v/>
      </c>
      <c r="E34" s="94"/>
    </row>
    <row r="35" spans="1:11" x14ac:dyDescent="0.25">
      <c r="A35" s="19" t="str">
        <f t="shared" ca="1" si="0"/>
        <v/>
      </c>
      <c r="B35" s="38" t="str">
        <f ca="1">IFERROR(VLOOKUP(A35,Dados!$A$3:$Z$26,MATCH(B$5,Dados!$A$2:$BC$2,0),FALSE),"")</f>
        <v/>
      </c>
      <c r="C35" s="38" t="str">
        <f ca="1">IFERROR(VLOOKUP(A35,Dados!$A$3:$Z$26,MATCH(C$5,Dados!$A$2:$BC$2,0),FALSE),"")</f>
        <v/>
      </c>
      <c r="D35" s="33" t="str">
        <f ca="1">IFERROR(VLOOKUP(A35,Dados!$A$3:$Z$26,MATCH(D$5,Dados!$A$2:$BC$2,0),FALSE),"")</f>
        <v/>
      </c>
      <c r="E35" s="94"/>
    </row>
    <row r="36" spans="1:11" x14ac:dyDescent="0.25">
      <c r="A36" s="19" t="str">
        <f t="shared" ca="1" si="0"/>
        <v/>
      </c>
      <c r="B36" s="38" t="str">
        <f ca="1">IFERROR(VLOOKUP(A36,Dados!$A$3:$Z$26,MATCH(B$5,Dados!$A$2:$BC$2,0),FALSE),"")</f>
        <v/>
      </c>
      <c r="C36" s="38" t="str">
        <f ca="1">IFERROR(VLOOKUP(A36,Dados!$A$3:$Z$26,MATCH(C$5,Dados!$A$2:$BC$2,0),FALSE),"")</f>
        <v/>
      </c>
      <c r="D36" s="33" t="str">
        <f ca="1">IFERROR(VLOOKUP(A36,Dados!$A$3:$Z$26,MATCH(D$5,Dados!$A$2:$BC$2,0),FALSE),"")</f>
        <v/>
      </c>
      <c r="E36" s="94"/>
    </row>
    <row r="37" spans="1:11" x14ac:dyDescent="0.25">
      <c r="A37" s="19" t="str">
        <f t="shared" ca="1" si="0"/>
        <v/>
      </c>
      <c r="B37" s="38" t="str">
        <f ca="1">IFERROR(VLOOKUP(A37,Dados!$A$3:$Z$26,MATCH(B$5,Dados!$A$2:$BC$2,0),FALSE),"")</f>
        <v/>
      </c>
      <c r="C37" s="38" t="str">
        <f ca="1">IFERROR(VLOOKUP(A37,Dados!$A$3:$Z$26,MATCH(C$5,Dados!$A$2:$BC$2,0),FALSE),"")</f>
        <v/>
      </c>
      <c r="D37" s="33" t="str">
        <f ca="1">IFERROR(VLOOKUP(A37,Dados!$A$3:$Z$26,MATCH(D$5,Dados!$A$2:$BC$2,0),FALSE),"")</f>
        <v/>
      </c>
      <c r="E37" s="94"/>
    </row>
    <row r="38" spans="1:11" x14ac:dyDescent="0.25">
      <c r="A38" s="19" t="str">
        <f t="shared" ca="1" si="0"/>
        <v/>
      </c>
      <c r="B38" s="38" t="str">
        <f ca="1">IFERROR(VLOOKUP(A38,Dados!$A$3:$Z$26,MATCH(B$5,Dados!$A$2:$BC$2,0),FALSE),"")</f>
        <v/>
      </c>
      <c r="C38" s="38" t="str">
        <f ca="1">IFERROR(VLOOKUP(A38,Dados!$A$3:$Z$26,MATCH(C$5,Dados!$A$2:$BC$2,0),FALSE),"")</f>
        <v/>
      </c>
      <c r="D38" s="33" t="str">
        <f ca="1">IFERROR(VLOOKUP(A38,Dados!$A$3:$Z$26,MATCH(D$5,Dados!$A$2:$BC$2,0),FALSE),"")</f>
        <v/>
      </c>
      <c r="E38" s="94"/>
    </row>
    <row r="39" spans="1:11" x14ac:dyDescent="0.25">
      <c r="A39" s="19" t="str">
        <f t="shared" ca="1" si="0"/>
        <v/>
      </c>
      <c r="B39" s="38" t="str">
        <f ca="1">IFERROR(VLOOKUP(A39,Dados!$A$3:$Z$26,MATCH(B$5,Dados!$A$2:$BC$2,0),FALSE),"")</f>
        <v/>
      </c>
      <c r="C39" s="38" t="str">
        <f ca="1">IFERROR(VLOOKUP(A39,Dados!$A$3:$Z$26,MATCH(C$5,Dados!$A$2:$BC$2,0),FALSE),"")</f>
        <v/>
      </c>
      <c r="D39" s="33" t="str">
        <f ca="1">IFERROR(VLOOKUP(A39,Dados!$A$3:$Z$26,MATCH(D$5,Dados!$A$2:$BC$2,0),FALSE),"")</f>
        <v/>
      </c>
      <c r="E39" s="94"/>
    </row>
    <row r="40" spans="1:11" x14ac:dyDescent="0.25">
      <c r="A40" s="19" t="str">
        <f t="shared" ca="1" si="0"/>
        <v/>
      </c>
      <c r="B40" s="38" t="str">
        <f ca="1">IFERROR(VLOOKUP(A40,Dados!$A$3:$Z$26,MATCH(B$5,Dados!$A$2:$BC$2,0),FALSE),"")</f>
        <v/>
      </c>
      <c r="C40" s="38" t="str">
        <f ca="1">IFERROR(VLOOKUP(A40,Dados!$A$3:$Z$26,MATCH(C$5,Dados!$A$2:$BC$2,0),FALSE),"")</f>
        <v/>
      </c>
      <c r="D40" s="33" t="str">
        <f ca="1">IFERROR(VLOOKUP(A40,Dados!$A$3:$Z$26,MATCH(D$5,Dados!$A$2:$BC$2,0),FALSE),"")</f>
        <v/>
      </c>
      <c r="E40" s="94"/>
    </row>
    <row r="41" spans="1:11" x14ac:dyDescent="0.25">
      <c r="A41" s="19" t="str">
        <f t="shared" ca="1" si="0"/>
        <v/>
      </c>
      <c r="B41" s="38" t="str">
        <f ca="1">IFERROR(VLOOKUP(A41,Dados!$A$3:$Z$26,MATCH(B$5,Dados!$A$2:$BC$2,0),FALSE),"")</f>
        <v/>
      </c>
      <c r="C41" s="38" t="str">
        <f ca="1">IFERROR(VLOOKUP(A41,Dados!$A$3:$Z$26,MATCH(C$5,Dados!$A$2:$BC$2,0),FALSE),"")</f>
        <v/>
      </c>
      <c r="D41" s="33" t="str">
        <f ca="1">IFERROR(VLOOKUP(A41,Dados!$A$3:$Z$26,MATCH(D$5,Dados!$A$2:$BC$2,0),FALSE),"")</f>
        <v/>
      </c>
      <c r="E41" s="94"/>
    </row>
    <row r="42" spans="1:11" x14ac:dyDescent="0.25">
      <c r="A42" s="19" t="str">
        <f t="shared" ca="1" si="0"/>
        <v/>
      </c>
      <c r="B42" s="38" t="str">
        <f ca="1">IFERROR(VLOOKUP(A42,Dados!$A$3:$Z$26,MATCH(B$5,Dados!$A$2:$BC$2,0),FALSE),"")</f>
        <v/>
      </c>
      <c r="C42" s="38" t="str">
        <f ca="1">IFERROR(VLOOKUP(A42,Dados!$A$3:$Z$26,MATCH(C$5,Dados!$A$2:$BC$2,0),FALSE),"")</f>
        <v/>
      </c>
      <c r="D42" s="33" t="str">
        <f ca="1">IFERROR(VLOOKUP(A42,Dados!$A$3:$Z$26,MATCH(D$5,Dados!$A$2:$BC$2,0),FALSE),"")</f>
        <v/>
      </c>
      <c r="E42" s="94"/>
    </row>
    <row r="43" spans="1:11" x14ac:dyDescent="0.25">
      <c r="A43" s="19" t="str">
        <f t="shared" ca="1" si="0"/>
        <v/>
      </c>
      <c r="B43" s="38" t="str">
        <f ca="1">IFERROR(VLOOKUP(A43,Dados!$A$3:$Z$26,MATCH(B$5,Dados!$A$2:$BC$2,0),FALSE),"")</f>
        <v/>
      </c>
      <c r="C43" s="38" t="str">
        <f ca="1">IFERROR(VLOOKUP(A43,Dados!$A$3:$Z$26,MATCH(C$5,Dados!$A$2:$BC$2,0),FALSE),"")</f>
        <v/>
      </c>
      <c r="D43" s="33" t="str">
        <f ca="1">IFERROR(VLOOKUP(A43,Dados!$A$3:$Z$26,MATCH(D$5,Dados!$A$2:$BC$2,0),FALSE),"")</f>
        <v/>
      </c>
      <c r="E43" s="94"/>
    </row>
    <row r="44" spans="1:11" x14ac:dyDescent="0.25">
      <c r="A44" s="19" t="str">
        <f t="shared" ca="1" si="0"/>
        <v/>
      </c>
      <c r="B44" s="38" t="str">
        <f ca="1">IFERROR(VLOOKUP(A44,Dados!$A$3:$Z$26,MATCH(B$5,Dados!$A$2:$BC$2,0),FALSE),"")</f>
        <v/>
      </c>
      <c r="C44" s="38" t="str">
        <f ca="1">IFERROR(VLOOKUP(A44,Dados!$A$3:$Z$26,MATCH(C$5,Dados!$A$2:$BC$2,0),FALSE),"")</f>
        <v/>
      </c>
      <c r="D44" s="33" t="str">
        <f ca="1">IFERROR(VLOOKUP(A44,Dados!$A$3:$Z$26,MATCH(D$5,Dados!$A$2:$BC$2,0),FALSE),"")</f>
        <v/>
      </c>
      <c r="E44" s="94"/>
    </row>
    <row r="45" spans="1:11" x14ac:dyDescent="0.25">
      <c r="A45" s="19" t="str">
        <f t="shared" ca="1" si="0"/>
        <v/>
      </c>
      <c r="B45" s="38" t="str">
        <f ca="1">IFERROR(VLOOKUP(A45,Dados!$A$3:$Z$26,MATCH(B$5,Dados!$A$2:$BC$2,0),FALSE),"")</f>
        <v/>
      </c>
      <c r="C45" s="38" t="str">
        <f ca="1">IFERROR(VLOOKUP(A45,Dados!$A$3:$Z$26,MATCH(C$5,Dados!$A$2:$BC$2,0),FALSE),"")</f>
        <v/>
      </c>
      <c r="D45" s="33" t="str">
        <f ca="1">IFERROR(VLOOKUP(A45,Dados!$A$3:$Z$26,MATCH(D$5,Dados!$A$2:$BC$2,0),FALSE),"")</f>
        <v/>
      </c>
      <c r="E45" s="94"/>
    </row>
    <row r="46" spans="1:11" x14ac:dyDescent="0.25">
      <c r="A46" s="19" t="str">
        <f t="shared" ca="1" si="0"/>
        <v/>
      </c>
      <c r="B46" s="38" t="str">
        <f ca="1">IFERROR(VLOOKUP(A46,Dados!$A$3:$Z$26,MATCH(B$5,Dados!$A$2:$BC$2,0),FALSE),"")</f>
        <v/>
      </c>
      <c r="C46" s="38" t="str">
        <f ca="1">IFERROR(VLOOKUP(A46,Dados!$A$3:$Z$26,MATCH(C$5,Dados!$A$2:$BC$2,0),FALSE),"")</f>
        <v/>
      </c>
      <c r="D46" s="33" t="str">
        <f ca="1">IFERROR(VLOOKUP(A46,Dados!$A$3:$Z$26,MATCH(D$5,Dados!$A$2:$BC$2,0),FALSE),"")</f>
        <v/>
      </c>
      <c r="E46" s="94"/>
    </row>
    <row r="47" spans="1:11" x14ac:dyDescent="0.25">
      <c r="A47" s="19" t="str">
        <f t="shared" ca="1" si="0"/>
        <v/>
      </c>
      <c r="B47" s="38" t="str">
        <f ca="1">IFERROR(VLOOKUP(A47,Dados!$A$3:$Z$26,MATCH(B$5,Dados!$A$2:$BC$2,0),FALSE),"")</f>
        <v/>
      </c>
      <c r="C47" s="38" t="str">
        <f ca="1">IFERROR(VLOOKUP(A47,Dados!$A$3:$Z$26,MATCH(C$5,Dados!$A$2:$BC$2,0),FALSE),"")</f>
        <v/>
      </c>
      <c r="D47" s="33" t="str">
        <f ca="1">IFERROR(VLOOKUP(A47,Dados!$A$3:$Z$26,MATCH(D$5,Dados!$A$2:$BC$2,0),FALSE),"")</f>
        <v/>
      </c>
      <c r="E47" s="94"/>
    </row>
    <row r="48" spans="1:11" x14ac:dyDescent="0.25">
      <c r="A48" s="19" t="str">
        <f t="shared" ca="1" si="0"/>
        <v/>
      </c>
      <c r="B48" s="38" t="str">
        <f ca="1">IFERROR(VLOOKUP(A48,Dados!$A$3:$Z$26,MATCH(B$5,Dados!$A$2:$BC$2,0),FALSE),"")</f>
        <v/>
      </c>
      <c r="C48" s="38" t="str">
        <f ca="1">IFERROR(VLOOKUP(A48,Dados!$A$3:$Z$26,MATCH(C$5,Dados!$A$2:$BC$2,0),FALSE),"")</f>
        <v/>
      </c>
      <c r="D48" s="33" t="str">
        <f ca="1">IFERROR(VLOOKUP(A48,Dados!$A$3:$Z$26,MATCH(D$5,Dados!$A$2:$BC$2,0),FALSE),"")</f>
        <v/>
      </c>
      <c r="E48" s="94"/>
    </row>
    <row r="49" spans="1:5" x14ac:dyDescent="0.25">
      <c r="A49" s="19" t="str">
        <f t="shared" ca="1" si="0"/>
        <v/>
      </c>
      <c r="B49" s="38" t="str">
        <f ca="1">IFERROR(VLOOKUP(A49,Dados!$A$3:$Z$26,MATCH(B$5,Dados!$A$2:$BC$2,0),FALSE),"")</f>
        <v/>
      </c>
      <c r="C49" s="38" t="str">
        <f ca="1">IFERROR(VLOOKUP(A49,Dados!$A$3:$Z$26,MATCH(C$5,Dados!$A$2:$BC$2,0),FALSE),"")</f>
        <v/>
      </c>
      <c r="D49" s="33" t="str">
        <f ca="1">IFERROR(VLOOKUP(A49,Dados!$A$3:$Z$26,MATCH(D$5,Dados!$A$2:$BC$2,0),FALSE),"")</f>
        <v/>
      </c>
      <c r="E49" s="94"/>
    </row>
    <row r="50" spans="1:5" x14ac:dyDescent="0.25">
      <c r="A50" s="19" t="str">
        <f t="shared" ca="1" si="0"/>
        <v/>
      </c>
      <c r="B50" s="38" t="str">
        <f ca="1">IFERROR(VLOOKUP(A50,Dados!$A$3:$Z$26,MATCH(B$5,Dados!$A$2:$BC$2,0),FALSE),"")</f>
        <v/>
      </c>
      <c r="C50" s="38" t="str">
        <f ca="1">IFERROR(VLOOKUP(A50,Dados!$A$3:$Z$26,MATCH(C$5,Dados!$A$2:$BC$2,0),FALSE),"")</f>
        <v/>
      </c>
      <c r="D50" s="33" t="str">
        <f ca="1">IFERROR(VLOOKUP(A50,Dados!$A$3:$Z$26,MATCH(D$5,Dados!$A$2:$BC$2,0),FALSE),"")</f>
        <v/>
      </c>
      <c r="E50" s="94"/>
    </row>
    <row r="51" spans="1:5" x14ac:dyDescent="0.25">
      <c r="A51" s="19" t="str">
        <f t="shared" ca="1" si="0"/>
        <v/>
      </c>
      <c r="B51" s="38" t="str">
        <f ca="1">IFERROR(VLOOKUP(A51,Dados!$A$3:$Z$26,MATCH(B$5,Dados!$A$2:$BC$2,0),FALSE),"")</f>
        <v/>
      </c>
      <c r="C51" s="38" t="str">
        <f ca="1">IFERROR(VLOOKUP(A51,Dados!$A$3:$Z$26,MATCH(C$5,Dados!$A$2:$BC$2,0),FALSE),"")</f>
        <v/>
      </c>
      <c r="D51" s="33" t="str">
        <f ca="1">IFERROR(VLOOKUP(A51,Dados!$A$3:$Z$26,MATCH(D$5,Dados!$A$2:$BC$2,0),FALSE),"")</f>
        <v/>
      </c>
      <c r="E51" s="94"/>
    </row>
    <row r="52" spans="1:5" x14ac:dyDescent="0.25">
      <c r="A52" s="19" t="str">
        <f t="shared" ca="1" si="0"/>
        <v/>
      </c>
      <c r="B52" s="38" t="str">
        <f ca="1">IFERROR(VLOOKUP(A52,Dados!$A$3:$Z$26,MATCH(B$5,Dados!$A$2:$BC$2,0),FALSE),"")</f>
        <v/>
      </c>
      <c r="C52" s="38" t="str">
        <f ca="1">IFERROR(VLOOKUP(A52,Dados!$A$3:$Z$26,MATCH(C$5,Dados!$A$2:$BC$2,0),FALSE),"")</f>
        <v/>
      </c>
      <c r="D52" s="33" t="str">
        <f ca="1">IFERROR(VLOOKUP(A52,Dados!$A$3:$Z$26,MATCH(D$5,Dados!$A$2:$BC$2,0),FALSE),"")</f>
        <v/>
      </c>
      <c r="E52" s="94"/>
    </row>
    <row r="53" spans="1:5" x14ac:dyDescent="0.25">
      <c r="A53" s="19" t="str">
        <f t="shared" ca="1" si="0"/>
        <v/>
      </c>
      <c r="B53" s="38" t="str">
        <f ca="1">IFERROR(VLOOKUP(A53,Dados!$A$3:$Z$26,MATCH(B$5,Dados!$A$2:$BC$2,0),FALSE),"")</f>
        <v/>
      </c>
      <c r="C53" s="38" t="str">
        <f ca="1">IFERROR(VLOOKUP(A53,Dados!$A$3:$Z$26,MATCH(C$5,Dados!$A$2:$BC$2,0),FALSE),"")</f>
        <v/>
      </c>
      <c r="D53" s="33" t="str">
        <f ca="1">IFERROR(VLOOKUP(A53,Dados!$A$3:$Z$26,MATCH(D$5,Dados!$A$2:$BC$2,0),FALSE),"")</f>
        <v/>
      </c>
      <c r="E53" s="94"/>
    </row>
    <row r="54" spans="1:5" x14ac:dyDescent="0.25">
      <c r="A54" s="19" t="str">
        <f t="shared" ca="1" si="0"/>
        <v/>
      </c>
      <c r="B54" s="38" t="str">
        <f ca="1">IFERROR(VLOOKUP(A54,Dados!$A$3:$Z$26,MATCH(B$5,Dados!$A$2:$BC$2,0),FALSE),"")</f>
        <v/>
      </c>
      <c r="C54" s="38" t="str">
        <f ca="1">IFERROR(VLOOKUP(A54,Dados!$A$3:$Z$26,MATCH(C$5,Dados!$A$2:$BC$2,0),FALSE),"")</f>
        <v/>
      </c>
      <c r="D54" s="33" t="str">
        <f ca="1">IFERROR(VLOOKUP(A54,Dados!$A$3:$Z$26,MATCH(D$5,Dados!$A$2:$BC$2,0),FALSE),"")</f>
        <v/>
      </c>
      <c r="E54" s="94"/>
    </row>
    <row r="55" spans="1:5" x14ac:dyDescent="0.25">
      <c r="A55" s="19" t="str">
        <f t="shared" ca="1" si="0"/>
        <v/>
      </c>
      <c r="B55" s="38" t="str">
        <f ca="1">IFERROR(VLOOKUP(A55,Dados!$A$3:$Z$26,MATCH(B$5,Dados!$A$2:$BC$2,0),FALSE),"")</f>
        <v/>
      </c>
      <c r="C55" s="38" t="str">
        <f ca="1">IFERROR(VLOOKUP(A55,Dados!$A$3:$Z$26,MATCH(C$5,Dados!$A$2:$BC$2,0),FALSE),"")</f>
        <v/>
      </c>
      <c r="D55" s="33" t="str">
        <f ca="1">IFERROR(VLOOKUP(A55,Dados!$A$3:$Z$26,MATCH(D$5,Dados!$A$2:$BC$2,0),FALSE),"")</f>
        <v/>
      </c>
      <c r="E55" s="94"/>
    </row>
    <row r="56" spans="1:5" x14ac:dyDescent="0.25">
      <c r="A56" s="19" t="str">
        <f t="shared" ca="1" si="0"/>
        <v/>
      </c>
      <c r="B56" s="38" t="str">
        <f ca="1">IFERROR(VLOOKUP(A56,Dados!$A$3:$Z$26,MATCH(B$5,Dados!$A$2:$BC$2,0),FALSE),"")</f>
        <v/>
      </c>
      <c r="C56" s="38" t="str">
        <f ca="1">IFERROR(VLOOKUP(A56,Dados!$A$3:$Z$26,MATCH(C$5,Dados!$A$2:$BC$2,0),FALSE),"")</f>
        <v/>
      </c>
      <c r="D56" s="33" t="str">
        <f ca="1">IFERROR(VLOOKUP(A56,Dados!$A$3:$Z$26,MATCH(D$5,Dados!$A$2:$BC$2,0),FALSE),"")</f>
        <v/>
      </c>
      <c r="E56" s="94"/>
    </row>
    <row r="57" spans="1:5" x14ac:dyDescent="0.25">
      <c r="A57" s="19" t="str">
        <f t="shared" ca="1" si="0"/>
        <v/>
      </c>
      <c r="B57" s="38" t="str">
        <f ca="1">IFERROR(VLOOKUP(A57,Dados!$A$3:$Z$26,MATCH(B$5,Dados!$A$2:$BC$2,0),FALSE),"")</f>
        <v/>
      </c>
      <c r="C57" s="38" t="str">
        <f ca="1">IFERROR(VLOOKUP(A57,Dados!$A$3:$Z$26,MATCH(C$5,Dados!$A$2:$BC$2,0),FALSE),"")</f>
        <v/>
      </c>
      <c r="D57" s="33" t="str">
        <f ca="1">IFERROR(VLOOKUP(A57,Dados!$A$3:$Z$26,MATCH(D$5,Dados!$A$2:$BC$2,0),FALSE),"")</f>
        <v/>
      </c>
      <c r="E57" s="94"/>
    </row>
    <row r="58" spans="1:5" x14ac:dyDescent="0.25">
      <c r="A58" s="19" t="str">
        <f t="shared" ca="1" si="0"/>
        <v/>
      </c>
      <c r="B58" s="38" t="str">
        <f ca="1">IFERROR(VLOOKUP(A58,Dados!$A$3:$Z$26,MATCH(B$5,Dados!$A$2:$BC$2,0),FALSE),"")</f>
        <v/>
      </c>
      <c r="C58" s="38" t="str">
        <f ca="1">IFERROR(VLOOKUP(A58,Dados!$A$3:$Z$26,MATCH(C$5,Dados!$A$2:$BC$2,0),FALSE),"")</f>
        <v/>
      </c>
      <c r="D58" s="33" t="str">
        <f ca="1">IFERROR(VLOOKUP(A58,Dados!$A$3:$Z$26,MATCH(D$5,Dados!$A$2:$BC$2,0),FALSE),"")</f>
        <v/>
      </c>
      <c r="E58" s="94"/>
    </row>
    <row r="59" spans="1:5" x14ac:dyDescent="0.25">
      <c r="A59" s="19" t="str">
        <f t="shared" ca="1" si="0"/>
        <v/>
      </c>
      <c r="B59" s="38" t="str">
        <f ca="1">IFERROR(VLOOKUP(A59,Dados!$A$3:$Z$26,MATCH(B$5,Dados!$A$2:$BC$2,0),FALSE),"")</f>
        <v/>
      </c>
      <c r="C59" s="38" t="str">
        <f ca="1">IFERROR(VLOOKUP(A59,Dados!$A$3:$Z$26,MATCH(C$5,Dados!$A$2:$BC$2,0),FALSE),"")</f>
        <v/>
      </c>
      <c r="D59" s="33" t="str">
        <f ca="1">IFERROR(VLOOKUP(A59,Dados!$A$3:$Z$26,MATCH(D$5,Dados!$A$2:$BC$2,0),FALSE),"")</f>
        <v/>
      </c>
      <c r="E59" s="94"/>
    </row>
    <row r="60" spans="1:5" x14ac:dyDescent="0.25">
      <c r="A60" s="19" t="str">
        <f t="shared" ca="1" si="0"/>
        <v/>
      </c>
      <c r="B60" s="38" t="str">
        <f ca="1">IFERROR(VLOOKUP(A60,Dados!$A$3:$Z$26,MATCH(B$5,Dados!$A$2:$BC$2,0),FALSE),"")</f>
        <v/>
      </c>
      <c r="C60" s="38" t="str">
        <f ca="1">IFERROR(VLOOKUP(A60,Dados!$A$3:$Z$26,MATCH(C$5,Dados!$A$2:$BC$2,0),FALSE),"")</f>
        <v/>
      </c>
      <c r="D60" s="33" t="str">
        <f ca="1">IFERROR(VLOOKUP(A60,Dados!$A$3:$Z$26,MATCH(D$5,Dados!$A$2:$BC$2,0),FALSE),"")</f>
        <v/>
      </c>
      <c r="E60" s="94"/>
    </row>
    <row r="61" spans="1:5" x14ac:dyDescent="0.25">
      <c r="A61" s="19" t="str">
        <f t="shared" ca="1" si="0"/>
        <v/>
      </c>
      <c r="B61" s="38" t="str">
        <f ca="1">IFERROR(VLOOKUP(A61,Dados!$A$3:$Z$26,MATCH(B$5,Dados!$A$2:$BC$2,0),FALSE),"")</f>
        <v/>
      </c>
      <c r="C61" s="38" t="str">
        <f ca="1">IFERROR(VLOOKUP(A61,Dados!$A$3:$Z$26,MATCH(C$5,Dados!$A$2:$BC$2,0),FALSE),"")</f>
        <v/>
      </c>
      <c r="D61" s="33" t="str">
        <f ca="1">IFERROR(VLOOKUP(A61,Dados!$A$3:$Z$26,MATCH(D$5,Dados!$A$2:$BC$2,0),FALSE),"")</f>
        <v/>
      </c>
      <c r="E61" s="94"/>
    </row>
    <row r="62" spans="1:5" x14ac:dyDescent="0.25">
      <c r="A62" s="19" t="str">
        <f t="shared" ca="1" si="0"/>
        <v/>
      </c>
      <c r="B62" s="38" t="str">
        <f ca="1">IFERROR(VLOOKUP(A62,Dados!$A$3:$Z$26,MATCH(B$5,Dados!$A$2:$BC$2,0),FALSE),"")</f>
        <v/>
      </c>
      <c r="C62" s="38" t="str">
        <f ca="1">IFERROR(VLOOKUP(A62,Dados!$A$3:$Z$26,MATCH(C$5,Dados!$A$2:$BC$2,0),FALSE),"")</f>
        <v/>
      </c>
      <c r="D62" s="33" t="str">
        <f ca="1">IFERROR(VLOOKUP(A62,Dados!$A$3:$Z$26,MATCH(D$5,Dados!$A$2:$BC$2,0),FALSE),"")</f>
        <v/>
      </c>
      <c r="E62" s="94"/>
    </row>
    <row r="63" spans="1:5" x14ac:dyDescent="0.25">
      <c r="A63" s="19" t="str">
        <f t="shared" ca="1" si="0"/>
        <v/>
      </c>
      <c r="B63" s="38" t="str">
        <f ca="1">IFERROR(VLOOKUP(A63,Dados!$A$3:$Z$26,MATCH(B$5,Dados!$A$2:$BC$2,0),FALSE),"")</f>
        <v/>
      </c>
      <c r="C63" s="38" t="str">
        <f ca="1">IFERROR(VLOOKUP(A63,Dados!$A$3:$Z$26,MATCH(C$5,Dados!$A$2:$BC$2,0),FALSE),"")</f>
        <v/>
      </c>
      <c r="D63" s="33" t="str">
        <f ca="1">IFERROR(VLOOKUP(A63,Dados!$A$3:$Z$26,MATCH(D$5,Dados!$A$2:$BC$2,0),FALSE),"")</f>
        <v/>
      </c>
      <c r="E63" s="94"/>
    </row>
    <row r="64" spans="1:5" x14ac:dyDescent="0.25">
      <c r="A64" s="19" t="str">
        <f t="shared" ca="1" si="0"/>
        <v/>
      </c>
      <c r="B64" s="38" t="str">
        <f ca="1">IFERROR(VLOOKUP(A64,Dados!$A$3:$Z$26,MATCH(B$5,Dados!$A$2:$BC$2,0),FALSE),"")</f>
        <v/>
      </c>
      <c r="C64" s="38" t="str">
        <f ca="1">IFERROR(VLOOKUP(A64,Dados!$A$3:$Z$26,MATCH(C$5,Dados!$A$2:$BC$2,0),FALSE),"")</f>
        <v/>
      </c>
      <c r="D64" s="33" t="str">
        <f ca="1">IFERROR(VLOOKUP(A64,Dados!$A$3:$Z$26,MATCH(D$5,Dados!$A$2:$BC$2,0),FALSE),"")</f>
        <v/>
      </c>
      <c r="E64" s="94"/>
    </row>
    <row r="65" spans="1:5" x14ac:dyDescent="0.25">
      <c r="A65" s="19" t="str">
        <f t="shared" ca="1" si="0"/>
        <v/>
      </c>
      <c r="B65" s="38" t="str">
        <f ca="1">IFERROR(VLOOKUP(A65,Dados!$A$3:$Z$26,MATCH(B$5,Dados!$A$2:$BC$2,0),FALSE),"")</f>
        <v/>
      </c>
      <c r="C65" s="38" t="str">
        <f ca="1">IFERROR(VLOOKUP(A65,Dados!$A$3:$Z$26,MATCH(C$5,Dados!$A$2:$BC$2,0),FALSE),"")</f>
        <v/>
      </c>
      <c r="D65" s="33" t="str">
        <f ca="1">IFERROR(VLOOKUP(A65,Dados!$A$3:$Z$26,MATCH(D$5,Dados!$A$2:$BC$2,0),FALSE),"")</f>
        <v/>
      </c>
      <c r="E65" s="94"/>
    </row>
    <row r="66" spans="1:5" x14ac:dyDescent="0.25">
      <c r="A66" s="19" t="str">
        <f t="shared" ca="1" si="0"/>
        <v/>
      </c>
      <c r="B66" s="38" t="str">
        <f ca="1">IFERROR(VLOOKUP(A66,Dados!$A$3:$Z$26,MATCH(B$5,Dados!$A$2:$BC$2,0),FALSE),"")</f>
        <v/>
      </c>
      <c r="C66" s="38" t="str">
        <f ca="1">IFERROR(VLOOKUP(A66,Dados!$A$3:$Z$26,MATCH(C$5,Dados!$A$2:$BC$2,0),FALSE),"")</f>
        <v/>
      </c>
      <c r="D66" s="33" t="str">
        <f ca="1">IFERROR(VLOOKUP(A66,Dados!$A$3:$Z$26,MATCH(D$5,Dados!$A$2:$BC$2,0),FALSE),"")</f>
        <v/>
      </c>
      <c r="E66" s="94"/>
    </row>
    <row r="67" spans="1:5" x14ac:dyDescent="0.25">
      <c r="A67" s="19" t="str">
        <f t="shared" ca="1" si="0"/>
        <v/>
      </c>
      <c r="B67" s="38" t="str">
        <f ca="1">IFERROR(VLOOKUP(A67,Dados!$A$3:$Z$26,MATCH(B$5,Dados!$A$2:$BC$2,0),FALSE),"")</f>
        <v/>
      </c>
      <c r="C67" s="38" t="str">
        <f ca="1">IFERROR(VLOOKUP(A67,Dados!$A$3:$Z$26,MATCH(C$5,Dados!$A$2:$BC$2,0),FALSE),"")</f>
        <v/>
      </c>
      <c r="D67" s="33" t="str">
        <f ca="1">IFERROR(VLOOKUP(A67,Dados!$A$3:$Z$26,MATCH(D$5,Dados!$A$2:$BC$2,0),FALSE),"")</f>
        <v/>
      </c>
      <c r="E67" s="94"/>
    </row>
    <row r="68" spans="1:5" x14ac:dyDescent="0.25">
      <c r="A68" s="19" t="str">
        <f t="shared" ca="1" si="0"/>
        <v/>
      </c>
      <c r="B68" s="38" t="str">
        <f ca="1">IFERROR(VLOOKUP(A68,Dados!$A$3:$Z$26,MATCH(B$5,Dados!$A$2:$BC$2,0),FALSE),"")</f>
        <v/>
      </c>
      <c r="C68" s="38" t="str">
        <f ca="1">IFERROR(VLOOKUP(A68,Dados!$A$3:$Z$26,MATCH(C$5,Dados!$A$2:$BC$2,0),FALSE),"")</f>
        <v/>
      </c>
      <c r="D68" s="33" t="str">
        <f ca="1">IFERROR(VLOOKUP(A68,Dados!$A$3:$Z$26,MATCH(D$5,Dados!$A$2:$BC$2,0),FALSE),"")</f>
        <v/>
      </c>
      <c r="E68" s="94"/>
    </row>
    <row r="69" spans="1:5" x14ac:dyDescent="0.25">
      <c r="A69" s="19" t="str">
        <f t="shared" ca="1" si="0"/>
        <v/>
      </c>
      <c r="B69" s="38" t="str">
        <f ca="1">IFERROR(VLOOKUP(A69,Dados!$A$3:$Z$26,MATCH(B$5,Dados!$A$2:$BC$2,0),FALSE),"")</f>
        <v/>
      </c>
      <c r="C69" s="38" t="str">
        <f ca="1">IFERROR(VLOOKUP(A69,Dados!$A$3:$Z$26,MATCH(C$5,Dados!$A$2:$BC$2,0),FALSE),"")</f>
        <v/>
      </c>
      <c r="D69" s="33" t="str">
        <f ca="1">IFERROR(VLOOKUP(A69,Dados!$A$3:$Z$26,MATCH(D$5,Dados!$A$2:$BC$2,0),FALSE),"")</f>
        <v/>
      </c>
      <c r="E69" s="94"/>
    </row>
    <row r="70" spans="1:5" x14ac:dyDescent="0.25">
      <c r="A70" s="19" t="str">
        <f t="shared" ca="1" si="0"/>
        <v/>
      </c>
      <c r="B70" s="38" t="str">
        <f ca="1">IFERROR(VLOOKUP(A70,Dados!$A$3:$Z$26,MATCH(B$5,Dados!$A$2:$BC$2,0),FALSE),"")</f>
        <v/>
      </c>
      <c r="C70" s="38" t="str">
        <f ca="1">IFERROR(VLOOKUP(A70,Dados!$A$3:$Z$26,MATCH(C$5,Dados!$A$2:$BC$2,0),FALSE),"")</f>
        <v/>
      </c>
      <c r="D70" s="33" t="str">
        <f ca="1">IFERROR(VLOOKUP(A70,Dados!$A$3:$Z$26,MATCH(D$5,Dados!$A$2:$BC$2,0),FALSE),"")</f>
        <v/>
      </c>
      <c r="E70" s="94"/>
    </row>
    <row r="71" spans="1:5" x14ac:dyDescent="0.25">
      <c r="A71" s="19" t="str">
        <f t="shared" ca="1" si="0"/>
        <v/>
      </c>
      <c r="B71" s="38" t="str">
        <f ca="1">IFERROR(VLOOKUP(A71,Dados!$A$3:$Z$26,MATCH(B$5,Dados!$A$2:$BC$2,0),FALSE),"")</f>
        <v/>
      </c>
      <c r="C71" s="38" t="str">
        <f ca="1">IFERROR(VLOOKUP(A71,Dados!$A$3:$Z$26,MATCH(C$5,Dados!$A$2:$BC$2,0),FALSE),"")</f>
        <v/>
      </c>
      <c r="D71" s="33" t="str">
        <f ca="1">IFERROR(VLOOKUP(A71,Dados!$A$3:$Z$26,MATCH(D$5,Dados!$A$2:$BC$2,0),FALSE),"")</f>
        <v/>
      </c>
      <c r="E71" s="94"/>
    </row>
    <row r="72" spans="1:5" x14ac:dyDescent="0.25">
      <c r="A72" s="19" t="str">
        <f t="shared" ref="A72:A104" ca="1" si="2">IFERROR(IF((A71+1)&gt;MIN($B$4:$D$4),"",(A71+1)),"")</f>
        <v/>
      </c>
      <c r="B72" s="38" t="str">
        <f ca="1">IFERROR(VLOOKUP(A72,Dados!$A$3:$Z$26,MATCH(B$5,Dados!$A$2:$BC$2,0),FALSE),"")</f>
        <v/>
      </c>
      <c r="C72" s="38" t="str">
        <f ca="1">IFERROR(VLOOKUP(A72,Dados!$A$3:$Z$26,MATCH(C$5,Dados!$A$2:$BC$2,0),FALSE),"")</f>
        <v/>
      </c>
      <c r="D72" s="33" t="str">
        <f ca="1">IFERROR(VLOOKUP(A72,Dados!$A$3:$Z$26,MATCH(D$5,Dados!$A$2:$BC$2,0),FALSE),"")</f>
        <v/>
      </c>
      <c r="E72" s="94"/>
    </row>
    <row r="73" spans="1:5" x14ac:dyDescent="0.25">
      <c r="A73" s="19" t="str">
        <f t="shared" ca="1" si="2"/>
        <v/>
      </c>
      <c r="B73" s="38" t="str">
        <f ca="1">IFERROR(VLOOKUP(A73,Dados!$A$3:$Z$26,MATCH(B$5,Dados!$A$2:$BC$2,0),FALSE),"")</f>
        <v/>
      </c>
      <c r="C73" s="38" t="str">
        <f ca="1">IFERROR(VLOOKUP(A73,Dados!$A$3:$Z$26,MATCH(C$5,Dados!$A$2:$BC$2,0),FALSE),"")</f>
        <v/>
      </c>
      <c r="D73" s="33" t="str">
        <f ca="1">IFERROR(VLOOKUP(A73,Dados!$A$3:$Z$26,MATCH(D$5,Dados!$A$2:$BC$2,0),FALSE),"")</f>
        <v/>
      </c>
      <c r="E73" s="94"/>
    </row>
    <row r="74" spans="1:5" x14ac:dyDescent="0.25">
      <c r="A74" s="19" t="str">
        <f t="shared" ca="1" si="2"/>
        <v/>
      </c>
      <c r="B74" s="38" t="str">
        <f ca="1">IFERROR(VLOOKUP(A74,Dados!$A$3:$Z$26,MATCH(B$5,Dados!$A$2:$BC$2,0),FALSE),"")</f>
        <v/>
      </c>
      <c r="C74" s="38" t="str">
        <f ca="1">IFERROR(VLOOKUP(A74,Dados!$A$3:$Z$26,MATCH(C$5,Dados!$A$2:$BC$2,0),FALSE),"")</f>
        <v/>
      </c>
      <c r="D74" s="33" t="str">
        <f ca="1">IFERROR(VLOOKUP(A74,Dados!$A$3:$Z$26,MATCH(D$5,Dados!$A$2:$BC$2,0),FALSE),"")</f>
        <v/>
      </c>
      <c r="E74" s="94"/>
    </row>
    <row r="75" spans="1:5" x14ac:dyDescent="0.25">
      <c r="A75" s="19" t="str">
        <f t="shared" ca="1" si="2"/>
        <v/>
      </c>
      <c r="B75" s="38" t="str">
        <f ca="1">IFERROR(VLOOKUP(A75,Dados!$A$3:$Z$26,MATCH(B$5,Dados!$A$2:$BC$2,0),FALSE),"")</f>
        <v/>
      </c>
      <c r="C75" s="38" t="str">
        <f ca="1">IFERROR(VLOOKUP(A75,Dados!$A$3:$Z$26,MATCH(C$5,Dados!$A$2:$BC$2,0),FALSE),"")</f>
        <v/>
      </c>
      <c r="D75" s="33" t="str">
        <f ca="1">IFERROR(VLOOKUP(A75,Dados!$A$3:$Z$26,MATCH(D$5,Dados!$A$2:$BC$2,0),FALSE),"")</f>
        <v/>
      </c>
      <c r="E75" s="94"/>
    </row>
    <row r="76" spans="1:5" x14ac:dyDescent="0.25">
      <c r="A76" s="19" t="str">
        <f t="shared" ca="1" si="2"/>
        <v/>
      </c>
      <c r="B76" s="38" t="str">
        <f ca="1">IFERROR(VLOOKUP(A76,Dados!$A$3:$Z$26,MATCH(B$5,Dados!$A$2:$BC$2,0),FALSE),"")</f>
        <v/>
      </c>
      <c r="C76" s="38" t="str">
        <f ca="1">IFERROR(VLOOKUP(A76,Dados!$A$3:$Z$26,MATCH(C$5,Dados!$A$2:$BC$2,0),FALSE),"")</f>
        <v/>
      </c>
      <c r="D76" s="33" t="str">
        <f ca="1">IFERROR(VLOOKUP(A76,Dados!$A$3:$Z$26,MATCH(D$5,Dados!$A$2:$BC$2,0),FALSE),"")</f>
        <v/>
      </c>
      <c r="E76" s="94"/>
    </row>
    <row r="77" spans="1:5" x14ac:dyDescent="0.25">
      <c r="A77" s="19" t="str">
        <f t="shared" ca="1" si="2"/>
        <v/>
      </c>
      <c r="B77" s="38" t="str">
        <f ca="1">IFERROR(VLOOKUP(A77,Dados!$A$3:$Z$26,MATCH(B$5,Dados!$A$2:$BC$2,0),FALSE),"")</f>
        <v/>
      </c>
      <c r="C77" s="38" t="str">
        <f ca="1">IFERROR(VLOOKUP(A77,Dados!$A$3:$Z$26,MATCH(C$5,Dados!$A$2:$BC$2,0),FALSE),"")</f>
        <v/>
      </c>
      <c r="D77" s="33" t="str">
        <f ca="1">IFERROR(VLOOKUP(A77,Dados!$A$3:$Z$26,MATCH(D$5,Dados!$A$2:$BC$2,0),FALSE),"")</f>
        <v/>
      </c>
      <c r="E77" s="94"/>
    </row>
    <row r="78" spans="1:5" x14ac:dyDescent="0.25">
      <c r="A78" s="19" t="str">
        <f t="shared" ca="1" si="2"/>
        <v/>
      </c>
      <c r="B78" s="38" t="str">
        <f ca="1">IFERROR(VLOOKUP(A78,Dados!$A$3:$Z$26,MATCH(B$5,Dados!$A$2:$BC$2,0),FALSE),"")</f>
        <v/>
      </c>
      <c r="C78" s="38" t="str">
        <f ca="1">IFERROR(VLOOKUP(A78,Dados!$A$3:$Z$26,MATCH(C$5,Dados!$A$2:$BC$2,0),FALSE),"")</f>
        <v/>
      </c>
      <c r="D78" s="33" t="str">
        <f ca="1">IFERROR(VLOOKUP(A78,Dados!$A$3:$Z$26,MATCH(D$5,Dados!$A$2:$BC$2,0),FALSE),"")</f>
        <v/>
      </c>
      <c r="E78" s="94"/>
    </row>
    <row r="79" spans="1:5" x14ac:dyDescent="0.25">
      <c r="A79" s="19" t="str">
        <f t="shared" ca="1" si="2"/>
        <v/>
      </c>
      <c r="B79" s="38" t="str">
        <f ca="1">IFERROR(VLOOKUP(A79,Dados!$A$3:$Z$26,MATCH(B$5,Dados!$A$2:$BC$2,0),FALSE),"")</f>
        <v/>
      </c>
      <c r="C79" s="38" t="str">
        <f ca="1">IFERROR(VLOOKUP(A79,Dados!$A$3:$Z$26,MATCH(C$5,Dados!$A$2:$BC$2,0),FALSE),"")</f>
        <v/>
      </c>
      <c r="D79" s="33" t="str">
        <f ca="1">IFERROR(VLOOKUP(A79,Dados!$A$3:$Z$26,MATCH(D$5,Dados!$A$2:$BC$2,0),FALSE),"")</f>
        <v/>
      </c>
      <c r="E79" s="94"/>
    </row>
    <row r="80" spans="1:5" x14ac:dyDescent="0.25">
      <c r="A80" s="19" t="str">
        <f t="shared" ca="1" si="2"/>
        <v/>
      </c>
      <c r="B80" s="38" t="str">
        <f ca="1">IFERROR(VLOOKUP(A80,Dados!$A$3:$Z$26,MATCH(B$5,Dados!$A$2:$BC$2,0),FALSE),"")</f>
        <v/>
      </c>
      <c r="C80" s="38" t="str">
        <f ca="1">IFERROR(VLOOKUP(A80,Dados!$A$3:$Z$26,MATCH(C$5,Dados!$A$2:$BC$2,0),FALSE),"")</f>
        <v/>
      </c>
      <c r="D80" s="33" t="str">
        <f ca="1">IFERROR(VLOOKUP(A80,Dados!$A$3:$Z$26,MATCH(D$5,Dados!$A$2:$BC$2,0),FALSE),"")</f>
        <v/>
      </c>
      <c r="E80" s="94"/>
    </row>
    <row r="81" spans="1:5" x14ac:dyDescent="0.25">
      <c r="A81" s="19" t="str">
        <f t="shared" ca="1" si="2"/>
        <v/>
      </c>
      <c r="B81" s="38" t="str">
        <f ca="1">IFERROR(VLOOKUP(A81,Dados!$A$3:$Z$26,MATCH(B$5,Dados!$A$2:$BC$2,0),FALSE),"")</f>
        <v/>
      </c>
      <c r="C81" s="38" t="str">
        <f ca="1">IFERROR(VLOOKUP(A81,Dados!$A$3:$Z$26,MATCH(C$5,Dados!$A$2:$BC$2,0),FALSE),"")</f>
        <v/>
      </c>
      <c r="D81" s="33" t="str">
        <f ca="1">IFERROR(VLOOKUP(A81,Dados!$A$3:$Z$26,MATCH(D$5,Dados!$A$2:$BC$2,0),FALSE),"")</f>
        <v/>
      </c>
      <c r="E81" s="94"/>
    </row>
    <row r="82" spans="1:5" x14ac:dyDescent="0.25">
      <c r="A82" s="19" t="str">
        <f t="shared" ca="1" si="2"/>
        <v/>
      </c>
      <c r="B82" s="38" t="str">
        <f ca="1">IFERROR(VLOOKUP(A82,Dados!$A$3:$Z$26,MATCH(B$5,Dados!$A$2:$BC$2,0),FALSE),"")</f>
        <v/>
      </c>
      <c r="C82" s="38" t="str">
        <f ca="1">IFERROR(VLOOKUP(A82,Dados!$A$3:$Z$26,MATCH(C$5,Dados!$A$2:$BC$2,0),FALSE),"")</f>
        <v/>
      </c>
      <c r="D82" s="33" t="str">
        <f ca="1">IFERROR(VLOOKUP(A82,Dados!$A$3:$Z$26,MATCH(D$5,Dados!$A$2:$BC$2,0),FALSE),"")</f>
        <v/>
      </c>
      <c r="E82" s="94"/>
    </row>
    <row r="83" spans="1:5" x14ac:dyDescent="0.25">
      <c r="A83" s="19" t="str">
        <f t="shared" ca="1" si="2"/>
        <v/>
      </c>
      <c r="B83" s="38" t="str">
        <f ca="1">IFERROR(VLOOKUP(A83,Dados!$A$3:$Z$26,MATCH(B$5,Dados!$A$2:$BC$2,0),FALSE),"")</f>
        <v/>
      </c>
      <c r="C83" s="38" t="str">
        <f ca="1">IFERROR(VLOOKUP(A83,Dados!$A$3:$Z$26,MATCH(C$5,Dados!$A$2:$BC$2,0),FALSE),"")</f>
        <v/>
      </c>
      <c r="D83" s="33" t="str">
        <f ca="1">IFERROR(VLOOKUP(A83,Dados!$A$3:$Z$26,MATCH(D$5,Dados!$A$2:$BC$2,0),FALSE),"")</f>
        <v/>
      </c>
      <c r="E83" s="94"/>
    </row>
    <row r="84" spans="1:5" x14ac:dyDescent="0.25">
      <c r="A84" s="19" t="str">
        <f t="shared" ca="1" si="2"/>
        <v/>
      </c>
      <c r="B84" s="38" t="str">
        <f ca="1">IFERROR(VLOOKUP(A84,Dados!$A$3:$Z$26,MATCH(B$5,Dados!$A$2:$BC$2,0),FALSE),"")</f>
        <v/>
      </c>
      <c r="C84" s="38" t="str">
        <f ca="1">IFERROR(VLOOKUP(A84,Dados!$A$3:$Z$26,MATCH(C$5,Dados!$A$2:$BC$2,0),FALSE),"")</f>
        <v/>
      </c>
      <c r="D84" s="33" t="str">
        <f ca="1">IFERROR(VLOOKUP(A84,Dados!$A$3:$Z$26,MATCH(D$5,Dados!$A$2:$BC$2,0),FALSE),"")</f>
        <v/>
      </c>
      <c r="E84" s="94"/>
    </row>
    <row r="85" spans="1:5" x14ac:dyDescent="0.25">
      <c r="A85" s="19" t="str">
        <f t="shared" ca="1" si="2"/>
        <v/>
      </c>
      <c r="B85" s="38" t="str">
        <f ca="1">IFERROR(VLOOKUP(A85,Dados!$A$3:$Z$26,MATCH(B$5,Dados!$A$2:$BC$2,0),FALSE),"")</f>
        <v/>
      </c>
      <c r="C85" s="38" t="str">
        <f ca="1">IFERROR(VLOOKUP(A85,Dados!$A$3:$Z$26,MATCH(C$5,Dados!$A$2:$BC$2,0),FALSE),"")</f>
        <v/>
      </c>
      <c r="D85" s="33" t="str">
        <f ca="1">IFERROR(VLOOKUP(A85,Dados!$A$3:$Z$26,MATCH(D$5,Dados!$A$2:$BC$2,0),FALSE),"")</f>
        <v/>
      </c>
      <c r="E85" s="94"/>
    </row>
    <row r="86" spans="1:5" x14ac:dyDescent="0.25">
      <c r="A86" s="19" t="str">
        <f t="shared" ca="1" si="2"/>
        <v/>
      </c>
      <c r="B86" s="38" t="str">
        <f ca="1">IFERROR(VLOOKUP(A86,Dados!$A$3:$Z$26,MATCH(B$5,Dados!$A$2:$BC$2,0),FALSE),"")</f>
        <v/>
      </c>
      <c r="C86" s="38" t="str">
        <f ca="1">IFERROR(VLOOKUP(A86,Dados!$A$3:$Z$26,MATCH(C$5,Dados!$A$2:$BC$2,0),FALSE),"")</f>
        <v/>
      </c>
      <c r="D86" s="33" t="str">
        <f ca="1">IFERROR(VLOOKUP(A86,Dados!$A$3:$Z$26,MATCH(D$5,Dados!$A$2:$BC$2,0),FALSE),"")</f>
        <v/>
      </c>
      <c r="E86" s="94"/>
    </row>
    <row r="87" spans="1:5" x14ac:dyDescent="0.25">
      <c r="A87" s="19" t="str">
        <f t="shared" ca="1" si="2"/>
        <v/>
      </c>
      <c r="B87" s="38" t="str">
        <f ca="1">IFERROR(VLOOKUP(A87,Dados!$A$3:$Z$26,MATCH(B$5,Dados!$A$2:$BC$2,0),FALSE),"")</f>
        <v/>
      </c>
      <c r="C87" s="38" t="str">
        <f ca="1">IFERROR(VLOOKUP(A87,Dados!$A$3:$Z$26,MATCH(C$5,Dados!$A$2:$BC$2,0),FALSE),"")</f>
        <v/>
      </c>
      <c r="D87" s="33" t="str">
        <f ca="1">IFERROR(VLOOKUP(A87,Dados!$A$3:$Z$26,MATCH(D$5,Dados!$A$2:$BC$2,0),FALSE),"")</f>
        <v/>
      </c>
      <c r="E87" s="94"/>
    </row>
    <row r="88" spans="1:5" x14ac:dyDescent="0.25">
      <c r="A88" s="19" t="str">
        <f t="shared" ca="1" si="2"/>
        <v/>
      </c>
      <c r="B88" s="38" t="str">
        <f ca="1">IFERROR(VLOOKUP(A88,Dados!$A$3:$Z$26,MATCH(B$5,Dados!$A$2:$BC$2,0),FALSE),"")</f>
        <v/>
      </c>
      <c r="C88" s="38" t="str">
        <f ca="1">IFERROR(VLOOKUP(A88,Dados!$A$3:$Z$26,MATCH(C$5,Dados!$A$2:$BC$2,0),FALSE),"")</f>
        <v/>
      </c>
      <c r="D88" s="33" t="str">
        <f ca="1">IFERROR(VLOOKUP(A88,Dados!$A$3:$Z$26,MATCH(D$5,Dados!$A$2:$BC$2,0),FALSE),"")</f>
        <v/>
      </c>
      <c r="E88" s="94"/>
    </row>
    <row r="89" spans="1:5" x14ac:dyDescent="0.25">
      <c r="A89" s="19" t="str">
        <f t="shared" ca="1" si="2"/>
        <v/>
      </c>
      <c r="B89" s="38" t="str">
        <f ca="1">IFERROR(VLOOKUP(A89,Dados!$A$3:$Z$26,MATCH(B$5,Dados!$A$2:$BC$2,0),FALSE),"")</f>
        <v/>
      </c>
      <c r="C89" s="38" t="str">
        <f ca="1">IFERROR(VLOOKUP(A89,Dados!$A$3:$Z$26,MATCH(C$5,Dados!$A$2:$BC$2,0),FALSE),"")</f>
        <v/>
      </c>
      <c r="D89" s="33" t="str">
        <f ca="1">IFERROR(VLOOKUP(A89,Dados!$A$3:$Z$26,MATCH(D$5,Dados!$A$2:$BC$2,0),FALSE),"")</f>
        <v/>
      </c>
      <c r="E89" s="94"/>
    </row>
    <row r="90" spans="1:5" x14ac:dyDescent="0.25">
      <c r="A90" s="19" t="str">
        <f t="shared" ca="1" si="2"/>
        <v/>
      </c>
      <c r="B90" s="38" t="str">
        <f ca="1">IFERROR(VLOOKUP(A90,Dados!$A$3:$Z$26,MATCH(B$5,Dados!$A$2:$BC$2,0),FALSE),"")</f>
        <v/>
      </c>
      <c r="C90" s="38" t="str">
        <f ca="1">IFERROR(VLOOKUP(A90,Dados!$A$3:$Z$26,MATCH(C$5,Dados!$A$2:$BC$2,0),FALSE),"")</f>
        <v/>
      </c>
      <c r="D90" s="33" t="str">
        <f ca="1">IFERROR(VLOOKUP(A90,Dados!$A$3:$Z$26,MATCH(D$5,Dados!$A$2:$BC$2,0),FALSE),"")</f>
        <v/>
      </c>
      <c r="E90" s="94"/>
    </row>
    <row r="91" spans="1:5" x14ac:dyDescent="0.25">
      <c r="A91" s="19" t="str">
        <f t="shared" ca="1" si="2"/>
        <v/>
      </c>
      <c r="B91" s="38" t="str">
        <f ca="1">IFERROR(VLOOKUP(A91,Dados!$A$3:$Z$26,MATCH(B$5,Dados!$A$2:$BC$2,0),FALSE),"")</f>
        <v/>
      </c>
      <c r="C91" s="38" t="str">
        <f ca="1">IFERROR(VLOOKUP(A91,Dados!$A$3:$Z$26,MATCH(C$5,Dados!$A$2:$BC$2,0),FALSE),"")</f>
        <v/>
      </c>
      <c r="D91" s="33" t="str">
        <f ca="1">IFERROR(VLOOKUP(A91,Dados!$A$3:$Z$26,MATCH(D$5,Dados!$A$2:$BC$2,0),FALSE),"")</f>
        <v/>
      </c>
      <c r="E91" s="94"/>
    </row>
    <row r="92" spans="1:5" x14ac:dyDescent="0.25">
      <c r="A92" s="19" t="str">
        <f t="shared" ca="1" si="2"/>
        <v/>
      </c>
      <c r="B92" s="38" t="str">
        <f ca="1">IFERROR(VLOOKUP(A92,Dados!$A$3:$Z$26,MATCH(B$5,Dados!$A$2:$BC$2,0),FALSE),"")</f>
        <v/>
      </c>
      <c r="C92" s="38" t="str">
        <f ca="1">IFERROR(VLOOKUP(A92,Dados!$A$3:$Z$26,MATCH(C$5,Dados!$A$2:$BC$2,0),FALSE),"")</f>
        <v/>
      </c>
      <c r="D92" s="33" t="str">
        <f ca="1">IFERROR(VLOOKUP(A92,Dados!$A$3:$Z$26,MATCH(D$5,Dados!$A$2:$BC$2,0),FALSE),"")</f>
        <v/>
      </c>
      <c r="E92" s="94"/>
    </row>
    <row r="93" spans="1:5" x14ac:dyDescent="0.25">
      <c r="A93" s="19" t="str">
        <f t="shared" ca="1" si="2"/>
        <v/>
      </c>
      <c r="B93" s="38" t="str">
        <f ca="1">IFERROR(VLOOKUP(A93,Dados!$A$3:$Z$26,MATCH(B$5,Dados!$A$2:$BC$2,0),FALSE),"")</f>
        <v/>
      </c>
      <c r="C93" s="38" t="str">
        <f ca="1">IFERROR(VLOOKUP(A93,Dados!$A$3:$Z$26,MATCH(C$5,Dados!$A$2:$BC$2,0),FALSE),"")</f>
        <v/>
      </c>
      <c r="D93" s="33" t="str">
        <f ca="1">IFERROR(VLOOKUP(A93,Dados!$A$3:$Z$26,MATCH(D$5,Dados!$A$2:$BC$2,0),FALSE),"")</f>
        <v/>
      </c>
      <c r="E93" s="94"/>
    </row>
    <row r="94" spans="1:5" x14ac:dyDescent="0.25">
      <c r="A94" s="19" t="str">
        <f t="shared" ca="1" si="2"/>
        <v/>
      </c>
      <c r="B94" s="38" t="str">
        <f ca="1">IFERROR(VLOOKUP(A94,Dados!$A$3:$Z$26,MATCH(B$5,Dados!$A$2:$BC$2,0),FALSE),"")</f>
        <v/>
      </c>
      <c r="C94" s="38" t="str">
        <f ca="1">IFERROR(VLOOKUP(A94,Dados!$A$3:$Z$26,MATCH(C$5,Dados!$A$2:$BC$2,0),FALSE),"")</f>
        <v/>
      </c>
      <c r="D94" s="33" t="str">
        <f ca="1">IFERROR(VLOOKUP(A94,Dados!$A$3:$Z$26,MATCH(D$5,Dados!$A$2:$BC$2,0),FALSE),"")</f>
        <v/>
      </c>
      <c r="E94" s="94"/>
    </row>
    <row r="95" spans="1:5" x14ac:dyDescent="0.25">
      <c r="A95" s="19" t="str">
        <f t="shared" ca="1" si="2"/>
        <v/>
      </c>
      <c r="B95" s="38" t="str">
        <f ca="1">IFERROR(VLOOKUP(A95,Dados!$A$3:$Z$26,MATCH(B$5,Dados!$A$2:$BC$2,0),FALSE),"")</f>
        <v/>
      </c>
      <c r="C95" s="38" t="str">
        <f ca="1">IFERROR(VLOOKUP(A95,Dados!$A$3:$Z$26,MATCH(C$5,Dados!$A$2:$BC$2,0),FALSE),"")</f>
        <v/>
      </c>
      <c r="D95" s="33" t="str">
        <f ca="1">IFERROR(VLOOKUP(A95,Dados!$A$3:$Z$26,MATCH(D$5,Dados!$A$2:$BC$2,0),FALSE),"")</f>
        <v/>
      </c>
      <c r="E95" s="94"/>
    </row>
    <row r="96" spans="1:5" x14ac:dyDescent="0.25">
      <c r="A96" s="19" t="str">
        <f t="shared" ca="1" si="2"/>
        <v/>
      </c>
      <c r="B96" s="38" t="str">
        <f ca="1">IFERROR(VLOOKUP(A96,Dados!$A$3:$Z$26,MATCH(B$5,Dados!$A$2:$BC$2,0),FALSE),"")</f>
        <v/>
      </c>
      <c r="C96" s="38" t="str">
        <f ca="1">IFERROR(VLOOKUP(A96,Dados!$A$3:$Z$26,MATCH(C$5,Dados!$A$2:$BC$2,0),FALSE),"")</f>
        <v/>
      </c>
      <c r="D96" s="33" t="str">
        <f ca="1">IFERROR(VLOOKUP(A96,Dados!$A$3:$Z$26,MATCH(D$5,Dados!$A$2:$BC$2,0),FALSE),"")</f>
        <v/>
      </c>
      <c r="E96" s="94"/>
    </row>
    <row r="97" spans="1:5" x14ac:dyDescent="0.25">
      <c r="A97" s="19" t="str">
        <f t="shared" ca="1" si="2"/>
        <v/>
      </c>
      <c r="B97" s="38" t="str">
        <f ca="1">IFERROR(VLOOKUP(A97,Dados!$A$3:$Z$26,MATCH(B$5,Dados!$A$2:$BC$2,0),FALSE),"")</f>
        <v/>
      </c>
      <c r="C97" s="38" t="str">
        <f ca="1">IFERROR(VLOOKUP(A97,Dados!$A$3:$Z$26,MATCH(C$5,Dados!$A$2:$BC$2,0),FALSE),"")</f>
        <v/>
      </c>
      <c r="D97" s="33" t="str">
        <f ca="1">IFERROR(VLOOKUP(A97,Dados!$A$3:$Z$26,MATCH(D$5,Dados!$A$2:$BC$2,0),FALSE),"")</f>
        <v/>
      </c>
      <c r="E97" s="94"/>
    </row>
    <row r="98" spans="1:5" x14ac:dyDescent="0.25">
      <c r="A98" s="19" t="str">
        <f t="shared" ca="1" si="2"/>
        <v/>
      </c>
      <c r="B98" s="38" t="str">
        <f ca="1">IFERROR(VLOOKUP(A98,Dados!$A$3:$Z$26,MATCH(B$5,Dados!$A$2:$BC$2,0),FALSE),"")</f>
        <v/>
      </c>
      <c r="C98" s="38" t="str">
        <f ca="1">IFERROR(VLOOKUP(A98,Dados!$A$3:$Z$26,MATCH(C$5,Dados!$A$2:$BC$2,0),FALSE),"")</f>
        <v/>
      </c>
      <c r="D98" s="33" t="str">
        <f ca="1">IFERROR(VLOOKUP(A98,Dados!$A$3:$Z$26,MATCH(D$5,Dados!$A$2:$BC$2,0),FALSE),"")</f>
        <v/>
      </c>
      <c r="E98" s="94"/>
    </row>
    <row r="99" spans="1:5" x14ac:dyDescent="0.25">
      <c r="A99" s="19" t="str">
        <f t="shared" ca="1" si="2"/>
        <v/>
      </c>
      <c r="B99" s="38" t="str">
        <f ca="1">IFERROR(VLOOKUP(A99,Dados!$A$3:$Z$26,MATCH(B$5,Dados!$A$2:$BC$2,0),FALSE),"")</f>
        <v/>
      </c>
      <c r="C99" s="38" t="str">
        <f ca="1">IFERROR(VLOOKUP(A99,Dados!$A$3:$Z$26,MATCH(C$5,Dados!$A$2:$BC$2,0),FALSE),"")</f>
        <v/>
      </c>
      <c r="D99" s="33" t="str">
        <f ca="1">IFERROR(VLOOKUP(A99,Dados!$A$3:$Z$26,MATCH(D$5,Dados!$A$2:$BC$2,0),FALSE),"")</f>
        <v/>
      </c>
      <c r="E99" s="94"/>
    </row>
    <row r="100" spans="1:5" x14ac:dyDescent="0.25">
      <c r="A100" s="19" t="str">
        <f t="shared" ca="1" si="2"/>
        <v/>
      </c>
      <c r="B100" s="38" t="str">
        <f ca="1">IFERROR(VLOOKUP(A100,Dados!$A$3:$Z$26,MATCH(B$5,Dados!$A$2:$BC$2,0),FALSE),"")</f>
        <v/>
      </c>
      <c r="C100" s="38" t="str">
        <f ca="1">IFERROR(VLOOKUP(A100,Dados!$A$3:$Z$26,MATCH(C$5,Dados!$A$2:$BC$2,0),FALSE),"")</f>
        <v/>
      </c>
      <c r="D100" s="33" t="str">
        <f ca="1">IFERROR(VLOOKUP(A100,Dados!$A$3:$Z$26,MATCH(D$5,Dados!$A$2:$BC$2,0),FALSE),"")</f>
        <v/>
      </c>
      <c r="E100" s="94"/>
    </row>
    <row r="101" spans="1:5" x14ac:dyDescent="0.25">
      <c r="A101" s="19" t="str">
        <f t="shared" ca="1" si="2"/>
        <v/>
      </c>
      <c r="B101" s="38" t="str">
        <f ca="1">IFERROR(VLOOKUP(A101,Dados!$A$3:$Z$26,MATCH(B$5,Dados!$A$2:$BC$2,0),FALSE),"")</f>
        <v/>
      </c>
      <c r="C101" s="38" t="str">
        <f ca="1">IFERROR(VLOOKUP(A101,Dados!$A$3:$Z$26,MATCH(C$5,Dados!$A$2:$BC$2,0),FALSE),"")</f>
        <v/>
      </c>
      <c r="D101" s="33" t="str">
        <f ca="1">IFERROR(VLOOKUP(A101,Dados!$A$3:$Z$26,MATCH(D$5,Dados!$A$2:$BC$2,0),FALSE),"")</f>
        <v/>
      </c>
      <c r="E101" s="94"/>
    </row>
    <row r="102" spans="1:5" x14ac:dyDescent="0.25">
      <c r="A102" s="19" t="str">
        <f t="shared" ca="1" si="2"/>
        <v/>
      </c>
      <c r="B102" s="38" t="str">
        <f ca="1">IFERROR(VLOOKUP(A102,Dados!$A$3:$Z$26,MATCH(B$5,Dados!$A$2:$BC$2,0),FALSE),"")</f>
        <v/>
      </c>
      <c r="C102" s="38" t="str">
        <f ca="1">IFERROR(VLOOKUP(A102,Dados!$A$3:$Z$26,MATCH(C$5,Dados!$A$2:$BC$2,0),FALSE),"")</f>
        <v/>
      </c>
      <c r="D102" s="33" t="str">
        <f ca="1">IFERROR(VLOOKUP(A102,Dados!$A$3:$Z$26,MATCH(D$5,Dados!$A$2:$BC$2,0),FALSE),"")</f>
        <v/>
      </c>
      <c r="E102" s="94"/>
    </row>
    <row r="103" spans="1:5" x14ac:dyDescent="0.25">
      <c r="A103" s="19" t="str">
        <f t="shared" ca="1" si="2"/>
        <v/>
      </c>
      <c r="B103" s="38" t="str">
        <f ca="1">IFERROR(VLOOKUP(A103,Dados!$A$3:$Z$26,MATCH(B$5,Dados!$A$2:$BC$2,0),FALSE),"")</f>
        <v/>
      </c>
      <c r="C103" s="38" t="str">
        <f ca="1">IFERROR(VLOOKUP(A103,Dados!$A$3:$Z$26,MATCH(C$5,Dados!$A$2:$BC$2,0),FALSE),"")</f>
        <v/>
      </c>
      <c r="D103" s="33" t="str">
        <f ca="1">IFERROR(VLOOKUP(A103,Dados!$A$3:$Z$26,MATCH(D$5,Dados!$A$2:$BC$2,0),FALSE),"")</f>
        <v/>
      </c>
      <c r="E103" s="94"/>
    </row>
    <row r="104" spans="1:5" ht="15.75" thickBot="1" x14ac:dyDescent="0.3">
      <c r="A104" s="19" t="str">
        <f t="shared" ca="1" si="2"/>
        <v/>
      </c>
      <c r="B104" s="39" t="str">
        <f ca="1">IFERROR(VLOOKUP(A104,Dados!$A$3:$Z$26,MATCH(B$5,Dados!$A$2:$BC$2,0),FALSE),"")</f>
        <v/>
      </c>
      <c r="C104" s="39" t="str">
        <f ca="1">IFERROR(VLOOKUP(A104,Dados!$A$3:$Z$26,MATCH(C$5,Dados!$A$2:$BC$2,0),FALSE),"")</f>
        <v/>
      </c>
      <c r="D104" s="33" t="str">
        <f ca="1">IFERROR(VLOOKUP(A104,Dados!$A$3:$Z$26,MATCH(D$5,Dados!$A$2:$BC$2,0),FALSE),"")</f>
        <v/>
      </c>
      <c r="E104" s="94"/>
    </row>
  </sheetData>
  <mergeCells count="3">
    <mergeCell ref="A1:D1"/>
    <mergeCell ref="F1:H1"/>
    <mergeCell ref="K6:V7"/>
  </mergeCells>
  <pageMargins left="0.511811024" right="0.511811024" top="0.78740157499999996" bottom="0.78740157499999996" header="0.31496062000000002" footer="0.31496062000000002"/>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04"/>
  <sheetViews>
    <sheetView topLeftCell="A5" workbookViewId="0">
      <selection activeCell="A6" sqref="A6"/>
    </sheetView>
  </sheetViews>
  <sheetFormatPr defaultColWidth="9.140625" defaultRowHeight="15" x14ac:dyDescent="0.25"/>
  <cols>
    <col min="1" max="1" width="13" style="9" customWidth="1"/>
    <col min="2" max="3" width="13" style="16" customWidth="1"/>
    <col min="4" max="5" width="13" style="34" customWidth="1"/>
    <col min="6" max="6" width="6.5703125" style="96" customWidth="1"/>
    <col min="7" max="7" width="0" style="96" hidden="1" customWidth="1"/>
    <col min="8" max="11" width="15.140625" style="96" hidden="1" customWidth="1"/>
    <col min="12" max="12" width="14.140625" style="96" hidden="1" customWidth="1"/>
    <col min="13" max="36" width="9.140625" style="95"/>
    <col min="37" max="16384" width="9.140625" style="8"/>
  </cols>
  <sheetData>
    <row r="1" spans="1:24" ht="15.75" hidden="1" thickBot="1" x14ac:dyDescent="0.3">
      <c r="A1" s="191" t="s">
        <v>31</v>
      </c>
      <c r="B1" s="192"/>
      <c r="C1" s="192"/>
      <c r="D1" s="192"/>
      <c r="E1" s="192"/>
      <c r="F1" s="94"/>
      <c r="G1" s="187" t="s">
        <v>32</v>
      </c>
      <c r="H1" s="188"/>
      <c r="I1" s="189"/>
      <c r="J1" s="94"/>
      <c r="K1" s="95"/>
    </row>
    <row r="2" spans="1:24" hidden="1" x14ac:dyDescent="0.25">
      <c r="A2" s="9" t="s">
        <v>0</v>
      </c>
      <c r="B2" s="16" t="s">
        <v>84</v>
      </c>
      <c r="C2" s="16" t="s">
        <v>5</v>
      </c>
      <c r="D2" s="34" t="s">
        <v>85</v>
      </c>
      <c r="M2" s="120"/>
      <c r="N2" s="120"/>
    </row>
    <row r="3" spans="1:24" hidden="1" x14ac:dyDescent="0.25">
      <c r="B3" s="16">
        <f ca="1">VLOOKUP(B$5,Parametros!$B$2:$E$100,3,FALSE)</f>
        <v>1994</v>
      </c>
      <c r="C3" s="16">
        <f ca="1">VLOOKUP(C$5,Parametros!$B$2:$E$100,3,FALSE)</f>
        <v>1991</v>
      </c>
      <c r="D3" s="16">
        <f ca="1">VLOOKUP(D$5,Parametros!$B$2:$E$100,3,FALSE)</f>
        <v>2002</v>
      </c>
      <c r="E3" s="16"/>
    </row>
    <row r="4" spans="1:24" ht="15.75" hidden="1" thickBot="1" x14ac:dyDescent="0.3">
      <c r="B4" s="16">
        <f ca="1">VLOOKUP(B$5,Parametros!$B$2:$E$100,4,FALSE)</f>
        <v>2014</v>
      </c>
      <c r="C4" s="16">
        <f ca="1">VLOOKUP(C$5,Parametros!$B$2:$E$100,4,FALSE)</f>
        <v>2014</v>
      </c>
      <c r="D4" s="16">
        <f ca="1">VLOOKUP(D$5,Parametros!$B$2:$E$100,4,FALSE)</f>
        <v>2014</v>
      </c>
      <c r="E4" s="16"/>
    </row>
    <row r="5" spans="1:24" x14ac:dyDescent="0.25">
      <c r="A5" s="25" t="s">
        <v>0</v>
      </c>
      <c r="B5" s="37" t="s">
        <v>9</v>
      </c>
      <c r="C5" s="37" t="s">
        <v>5</v>
      </c>
      <c r="D5" s="35" t="s">
        <v>48</v>
      </c>
      <c r="E5" s="35" t="s">
        <v>74</v>
      </c>
      <c r="F5" s="97"/>
      <c r="G5" s="98" t="s">
        <v>36</v>
      </c>
      <c r="H5" s="99" t="str">
        <f>"'gc'!"</f>
        <v>'gc'!</v>
      </c>
      <c r="I5" s="99"/>
      <c r="J5" s="99"/>
      <c r="K5" s="100"/>
    </row>
    <row r="6" spans="1:24" x14ac:dyDescent="0.25">
      <c r="A6" s="83">
        <f ca="1">INDEX(Dados!$A$2:$N$26,MATCH(MAX($B$3:$D$3),Dados!$A$3:$A$26,0)+1,MATCH(A5,Dados!$A$2:$N$2,0))</f>
        <v>2002</v>
      </c>
      <c r="B6" s="38">
        <f ca="1">IFERROR(VLOOKUP(A6,Dados!$A$3:$Z$26,MATCH(B$5,Dados!$A$2:$BC$2,0),FALSE),"")</f>
        <v>8359</v>
      </c>
      <c r="C6" s="38">
        <f ca="1">IFERROR(VLOOKUP(A6,Dados!$A$3:$Z$26,MATCH(C$5,Dados!$A$2:$BC$2,0),FALSE),"")</f>
        <v>8498</v>
      </c>
      <c r="D6" s="36">
        <f ca="1">IFERROR(VLOOKUP(A6,Dados!$A$3:$Z$26,MATCH(D$5,Dados!$A$2:$BC$2,0),FALSE),"")</f>
        <v>0</v>
      </c>
      <c r="E6" s="36" t="str">
        <f ca="1">IFERROR(VLOOKUP(A6,Dados!$A$3:$Z$26,MATCH(E$5,Dados!$A$2:$BC$2,0),FALSE),"")</f>
        <v>01/02</v>
      </c>
      <c r="F6" s="94"/>
      <c r="G6" s="101" t="s">
        <v>33</v>
      </c>
      <c r="H6" s="94" t="str">
        <f>ADDRESS(ROW(A6),COLUMN(A6))</f>
        <v>$A$6</v>
      </c>
      <c r="I6" s="94" t="str">
        <f>ADDRESS(ROW(B6),COLUMN(B6))</f>
        <v>$B$6</v>
      </c>
      <c r="J6" s="94" t="str">
        <f>ADDRESS(ROW(C6),COLUMN(C6))</f>
        <v>$C$6</v>
      </c>
      <c r="K6" s="102" t="str">
        <f>ADDRESS(ROW(D6),COLUMN(D6))</f>
        <v>$D$6</v>
      </c>
      <c r="L6" s="96" t="str">
        <f>ADDRESS(ROW(E6),COLUMN(E6))</f>
        <v>$E$6</v>
      </c>
      <c r="M6" s="190" t="s">
        <v>185</v>
      </c>
      <c r="N6" s="190"/>
      <c r="O6" s="190"/>
      <c r="P6" s="190"/>
      <c r="Q6" s="190"/>
      <c r="R6" s="190"/>
      <c r="S6" s="190"/>
      <c r="T6" s="190"/>
      <c r="U6" s="190"/>
      <c r="V6" s="190"/>
      <c r="W6" s="190"/>
      <c r="X6" s="190"/>
    </row>
    <row r="7" spans="1:24" x14ac:dyDescent="0.25">
      <c r="A7" s="19">
        <f ca="1">IFERROR(IF((A6+1)&gt;MIN($B$4:$D$4),"",(A6+1)),"")</f>
        <v>2003</v>
      </c>
      <c r="B7" s="38">
        <f ca="1">IFERROR(VLOOKUP(A7,Dados!$A$3:$Z$26,MATCH(B$5,Dados!$A$2:$BC$2,0),FALSE),"")</f>
        <v>10650</v>
      </c>
      <c r="C7" s="38">
        <f ca="1">IFERROR(VLOOKUP(A7,Dados!$A$3:$Z$26,MATCH(C$5,Dados!$A$2:$BC$2,0),FALSE),"")</f>
        <v>9113</v>
      </c>
      <c r="D7" s="36">
        <f ca="1">IFERROR(VLOOKUP(A7,Dados!$A$3:$Z$26,MATCH(D$5,Dados!$A$2:$BC$2,0),FALSE),"")</f>
        <v>1.6925900886320511E-2</v>
      </c>
      <c r="E7" s="36" t="str">
        <f ca="1">IFERROR(VLOOKUP(A7,Dados!$A$3:$Z$26,MATCH(E$5,Dados!$A$2:$BC$2,0),FALSE),"")</f>
        <v>02/03</v>
      </c>
      <c r="F7" s="94"/>
      <c r="G7" s="101" t="s">
        <v>34</v>
      </c>
      <c r="H7" s="94" t="str">
        <f ca="1">ADDRESS(MATCH(MIN($B$4:$D$4),$A$6:$A$104,0)+5,1)</f>
        <v>$A$18</v>
      </c>
      <c r="I7" s="94" t="str">
        <f ca="1">ADDRESS(MATCH(MIN($B$4:$D$4),$A$6:$A$104,0)+5,2)</f>
        <v>$B$18</v>
      </c>
      <c r="J7" s="94" t="str">
        <f ca="1">ADDRESS(MATCH(MIN($B$4:$D$4),$A$6:$A$104,0)+5,3)</f>
        <v>$C$18</v>
      </c>
      <c r="K7" s="102" t="str">
        <f ca="1">ADDRESS(MATCH(MIN($B$4:$D$4),$A$6:$A$104,0)+5,4)</f>
        <v>$D$18</v>
      </c>
      <c r="L7" s="96" t="str">
        <f ca="1">ADDRESS(MATCH(MIN($B$4:$D$4),$A$6:$A$104,0)+5,5)</f>
        <v>$E$18</v>
      </c>
      <c r="M7" s="190"/>
      <c r="N7" s="190"/>
      <c r="O7" s="190"/>
      <c r="P7" s="190"/>
      <c r="Q7" s="190"/>
      <c r="R7" s="190"/>
      <c r="S7" s="190"/>
      <c r="T7" s="190"/>
      <c r="U7" s="190"/>
      <c r="V7" s="190"/>
      <c r="W7" s="190"/>
      <c r="X7" s="190"/>
    </row>
    <row r="8" spans="1:24" x14ac:dyDescent="0.25">
      <c r="A8" s="19">
        <f t="shared" ref="A8:A71" ca="1" si="0">IFERROR(IF((A7+1)&gt;MIN($B$4:$D$4),"",(A7+1)),"")</f>
        <v>2004</v>
      </c>
      <c r="B8" s="38">
        <f ca="1">IFERROR(VLOOKUP(A8,Dados!$A$3:$Z$26,MATCH(B$5,Dados!$A$2:$BC$2,0),FALSE),"")</f>
        <v>12050</v>
      </c>
      <c r="C8" s="38">
        <f ca="1">IFERROR(VLOOKUP(A8,Dados!$A$3:$Z$26,MATCH(C$5,Dados!$A$2:$BC$2,0),FALSE),"")</f>
        <v>9339</v>
      </c>
      <c r="D8" s="36">
        <f ca="1">IFERROR(VLOOKUP(A8,Dados!$A$3:$Z$26,MATCH(D$5,Dados!$A$2:$BC$2,0),FALSE),"")</f>
        <v>2.5050074051685911E-2</v>
      </c>
      <c r="E8" s="36" t="str">
        <f ca="1">IFERROR(VLOOKUP(A8,Dados!$A$3:$Z$26,MATCH(E$5,Dados!$A$2:$BC$2,0),FALSE),"")</f>
        <v>03/04</v>
      </c>
      <c r="F8" s="94"/>
      <c r="G8" s="101" t="s">
        <v>35</v>
      </c>
      <c r="H8" s="94" t="str">
        <f ca="1">$H$5&amp;H6&amp;":"&amp;H7</f>
        <v>'gc'!$A$6:$A$18</v>
      </c>
      <c r="I8" s="94" t="str">
        <f t="shared" ref="I8:L8" ca="1" si="1">$H$5&amp;I6&amp;":"&amp;I7</f>
        <v>'gc'!$B$6:$B$18</v>
      </c>
      <c r="J8" s="94" t="str">
        <f t="shared" ca="1" si="1"/>
        <v>'gc'!$C$6:$C$18</v>
      </c>
      <c r="K8" s="102" t="str">
        <f t="shared" ca="1" si="1"/>
        <v>'gc'!$D$6:$D$18</v>
      </c>
      <c r="L8" s="96" t="str">
        <f t="shared" ca="1" si="1"/>
        <v>'gc'!$E$6:$E$18</v>
      </c>
    </row>
    <row r="9" spans="1:24" ht="15.75" thickBot="1" x14ac:dyDescent="0.3">
      <c r="A9" s="19">
        <f t="shared" ca="1" si="0"/>
        <v>2005</v>
      </c>
      <c r="B9" s="38">
        <f ca="1">IFERROR(VLOOKUP(A9,Dados!$A$3:$Z$26,MATCH(B$5,Dados!$A$2:$BC$2,0),FALSE),"")</f>
        <v>15345</v>
      </c>
      <c r="C9" s="38">
        <f ca="1">IFERROR(VLOOKUP(A9,Dados!$A$3:$Z$26,MATCH(C$5,Dados!$A$2:$BC$2,0),FALSE),"")</f>
        <v>10004</v>
      </c>
      <c r="D9" s="36">
        <f ca="1">IFERROR(VLOOKUP(A9,Dados!$A$3:$Z$26,MATCH(D$5,Dados!$A$2:$BC$2,0),FALSE),"")</f>
        <v>8.6007714114624489E-2</v>
      </c>
      <c r="E9" s="36" t="str">
        <f ca="1">IFERROR(VLOOKUP(A9,Dados!$A$3:$Z$26,MATCH(E$5,Dados!$A$2:$BC$2,0),FALSE),"")</f>
        <v>04/05</v>
      </c>
      <c r="F9" s="94"/>
      <c r="G9" s="103" t="s">
        <v>37</v>
      </c>
      <c r="H9" s="104" t="s">
        <v>49</v>
      </c>
      <c r="I9" s="104" t="s">
        <v>50</v>
      </c>
      <c r="J9" s="104" t="s">
        <v>51</v>
      </c>
      <c r="K9" s="105" t="s">
        <v>52</v>
      </c>
      <c r="L9" s="96" t="s">
        <v>88</v>
      </c>
    </row>
    <row r="10" spans="1:24" x14ac:dyDescent="0.25">
      <c r="A10" s="19">
        <f t="shared" ca="1" si="0"/>
        <v>2006</v>
      </c>
      <c r="B10" s="38">
        <f ca="1">IFERROR(VLOOKUP(A10,Dados!$A$3:$Z$26,MATCH(B$5,Dados!$A$2:$BC$2,0),FALSE),"")</f>
        <v>15943</v>
      </c>
      <c r="C10" s="38">
        <f ca="1">IFERROR(VLOOKUP(A10,Dados!$A$3:$Z$26,MATCH(C$5,Dados!$A$2:$BC$2,0),FALSE),"")</f>
        <v>10381</v>
      </c>
      <c r="D10" s="36">
        <f ca="1">IFERROR(VLOOKUP(A10,Dados!$A$3:$Z$26,MATCH(D$5,Dados!$A$2:$BC$2,0),FALSE),"")</f>
        <v>0.17533407195428796</v>
      </c>
      <c r="E10" s="36" t="str">
        <f ca="1">IFERROR(VLOOKUP(A10,Dados!$A$3:$Z$26,MATCH(E$5,Dados!$A$2:$BC$2,0),FALSE),"")</f>
        <v>05/06</v>
      </c>
      <c r="F10" s="94"/>
    </row>
    <row r="11" spans="1:24" x14ac:dyDescent="0.25">
      <c r="A11" s="19">
        <f t="shared" ca="1" si="0"/>
        <v>2007</v>
      </c>
      <c r="B11" s="38">
        <f ca="1">IFERROR(VLOOKUP(A11,Dados!$A$3:$Z$26,MATCH(B$5,Dados!$A$2:$BC$2,0),FALSE),"")</f>
        <v>15286</v>
      </c>
      <c r="C11" s="38">
        <f ca="1">IFERROR(VLOOKUP(A11,Dados!$A$3:$Z$26,MATCH(C$5,Dados!$A$2:$BC$2,0),FALSE),"")</f>
        <v>10133</v>
      </c>
      <c r="D11" s="36">
        <f ca="1">IFERROR(VLOOKUP(A11,Dados!$A$3:$Z$26,MATCH(D$5,Dados!$A$2:$BC$2,0),FALSE),"")</f>
        <v>0.23329806897643368</v>
      </c>
      <c r="E11" s="36" t="str">
        <f ca="1">IFERROR(VLOOKUP(A11,Dados!$A$3:$Z$26,MATCH(E$5,Dados!$A$2:$BC$2,0),FALSE),"")</f>
        <v>06/07</v>
      </c>
      <c r="F11" s="94"/>
    </row>
    <row r="12" spans="1:24" x14ac:dyDescent="0.25">
      <c r="A12" s="19">
        <f t="shared" ca="1" si="0"/>
        <v>2008</v>
      </c>
      <c r="B12" s="38">
        <f ca="1">IFERROR(VLOOKUP(A12,Dados!$A$3:$Z$26,MATCH(B$5,Dados!$A$2:$BC$2,0),FALSE),"")</f>
        <v>17865</v>
      </c>
      <c r="C12" s="38">
        <f ca="1">IFERROR(VLOOKUP(A12,Dados!$A$3:$Z$26,MATCH(C$5,Dados!$A$2:$BC$2,0),FALSE),"")</f>
        <v>10825</v>
      </c>
      <c r="D12" s="36">
        <f ca="1">IFERROR(VLOOKUP(A12,Dados!$A$3:$Z$26,MATCH(D$5,Dados!$A$2:$BC$2,0),FALSE),"")</f>
        <v>0.32065907337980448</v>
      </c>
      <c r="E12" s="36" t="str">
        <f ca="1">IFERROR(VLOOKUP(A12,Dados!$A$3:$Z$26,MATCH(E$5,Dados!$A$2:$BC$2,0),FALSE),"")</f>
        <v>07/08</v>
      </c>
      <c r="F12" s="94"/>
      <c r="N12" s="106"/>
      <c r="O12" s="96"/>
      <c r="P12" s="96"/>
    </row>
    <row r="13" spans="1:24" x14ac:dyDescent="0.25">
      <c r="A13" s="19">
        <f t="shared" ca="1" si="0"/>
        <v>2009</v>
      </c>
      <c r="B13" s="38">
        <f ca="1">IFERROR(VLOOKUP(A13,Dados!$A$3:$Z$26,MATCH(B$5,Dados!$A$2:$BC$2,0),FALSE),"")</f>
        <v>21645</v>
      </c>
      <c r="C13" s="38">
        <f ca="1">IFERROR(VLOOKUP(A13,Dados!$A$3:$Z$26,MATCH(C$5,Dados!$A$2:$BC$2,0),FALSE),"")</f>
        <v>11881</v>
      </c>
      <c r="D13" s="36">
        <f ca="1">IFERROR(VLOOKUP(A13,Dados!$A$3:$Z$26,MATCH(D$5,Dados!$A$2:$BC$2,0),FALSE),"")</f>
        <v>0.43112838586608282</v>
      </c>
      <c r="E13" s="36" t="str">
        <f ca="1">IFERROR(VLOOKUP(A13,Dados!$A$3:$Z$26,MATCH(E$5,Dados!$A$2:$BC$2,0),FALSE),"")</f>
        <v>08/09</v>
      </c>
      <c r="F13" s="94"/>
    </row>
    <row r="14" spans="1:24" x14ac:dyDescent="0.25">
      <c r="A14" s="19">
        <f t="shared" ca="1" si="0"/>
        <v>2010</v>
      </c>
      <c r="B14" s="38">
        <f ca="1">IFERROR(VLOOKUP(A14,Dados!$A$3:$Z$26,MATCH(B$5,Dados!$A$2:$BC$2,0),FALSE),"")</f>
        <v>19361</v>
      </c>
      <c r="C14" s="38">
        <f ca="1">IFERROR(VLOOKUP(A14,Dados!$A$3:$Z$26,MATCH(C$5,Dados!$A$2:$BC$2,0),FALSE),"")</f>
        <v>12982</v>
      </c>
      <c r="D14" s="36">
        <f ca="1">IFERROR(VLOOKUP(A14,Dados!$A$3:$Z$26,MATCH(D$5,Dados!$A$2:$BC$2,0),FALSE),"")</f>
        <v>0.53813471074541663</v>
      </c>
      <c r="E14" s="36" t="str">
        <f ca="1">IFERROR(VLOOKUP(A14,Dados!$A$3:$Z$26,MATCH(E$5,Dados!$A$2:$BC$2,0),FALSE),"")</f>
        <v>09/10</v>
      </c>
      <c r="F14" s="94"/>
    </row>
    <row r="15" spans="1:24" x14ac:dyDescent="0.25">
      <c r="A15" s="19">
        <f t="shared" ca="1" si="0"/>
        <v>2011</v>
      </c>
      <c r="B15" s="38">
        <f ca="1">IFERROR(VLOOKUP(A15,Dados!$A$3:$Z$26,MATCH(B$5,Dados!$A$2:$BC$2,0),FALSE),"")</f>
        <v>18722</v>
      </c>
      <c r="C15" s="38">
        <f ca="1">IFERROR(VLOOKUP(A15,Dados!$A$3:$Z$26,MATCH(C$5,Dados!$A$2:$BC$2,0),FALSE),"")</f>
        <v>14634</v>
      </c>
      <c r="D15" s="36">
        <f ca="1">IFERROR(VLOOKUP(A15,Dados!$A$3:$Z$26,MATCH(D$5,Dados!$A$2:$BC$2,0),FALSE),"")</f>
        <v>0.62274689082091772</v>
      </c>
      <c r="E15" s="36" t="str">
        <f ca="1">IFERROR(VLOOKUP(A15,Dados!$A$3:$Z$26,MATCH(E$5,Dados!$A$2:$BC$2,0),FALSE),"")</f>
        <v>10/11</v>
      </c>
      <c r="F15" s="94"/>
    </row>
    <row r="16" spans="1:24" x14ac:dyDescent="0.25">
      <c r="A16" s="19">
        <f t="shared" ca="1" si="0"/>
        <v>2012</v>
      </c>
      <c r="B16" s="38">
        <f ca="1">IFERROR(VLOOKUP(A16,Dados!$A$3:$Z$26,MATCH(B$5,Dados!$A$2:$BC$2,0),FALSE),"")</f>
        <v>20213</v>
      </c>
      <c r="C16" s="38">
        <f ca="1">IFERROR(VLOOKUP(A16,Dados!$A$3:$Z$26,MATCH(C$5,Dados!$A$2:$BC$2,0),FALSE),"")</f>
        <v>16354</v>
      </c>
      <c r="D16" s="36">
        <f ca="1">IFERROR(VLOOKUP(A16,Dados!$A$3:$Z$26,MATCH(D$5,Dados!$A$2:$BC$2,0),FALSE),"")</f>
        <v>0.70018084137443859</v>
      </c>
      <c r="E16" s="36" t="str">
        <f ca="1">IFERROR(VLOOKUP(A16,Dados!$A$3:$Z$26,MATCH(E$5,Dados!$A$2:$BC$2,0),FALSE),"")</f>
        <v>11/12</v>
      </c>
      <c r="F16" s="94"/>
    </row>
    <row r="17" spans="1:24" x14ac:dyDescent="0.25">
      <c r="A17" s="19">
        <f t="shared" ca="1" si="0"/>
        <v>2013</v>
      </c>
      <c r="B17" s="38">
        <f ca="1">IFERROR(VLOOKUP(A17,Dados!$A$3:$Z$26,MATCH(B$5,Dados!$A$2:$BC$2,0),FALSE),"")</f>
        <v>23068</v>
      </c>
      <c r="C17" s="38">
        <f ca="1">IFERROR(VLOOKUP(A17,Dados!$A$3:$Z$26,MATCH(C$5,Dados!$A$2:$BC$2,0),FALSE),"")</f>
        <v>16495</v>
      </c>
      <c r="D17" s="36">
        <f ca="1">IFERROR(VLOOKUP(A17,Dados!$A$3:$Z$26,MATCH(D$5,Dados!$A$2:$BC$2,0),FALSE),"")</f>
        <v>0.85360404426756409</v>
      </c>
      <c r="E17" s="36" t="str">
        <f ca="1">IFERROR(VLOOKUP(A17,Dados!$A$3:$Z$26,MATCH(E$5,Dados!$A$2:$BC$2,0),FALSE),"")</f>
        <v>12/13</v>
      </c>
      <c r="F17" s="94"/>
    </row>
    <row r="18" spans="1:24" x14ac:dyDescent="0.25">
      <c r="A18" s="19">
        <f t="shared" ca="1" si="0"/>
        <v>2014</v>
      </c>
      <c r="B18" s="38">
        <f ca="1">IFERROR(VLOOKUP(A18,Dados!$A$3:$Z$26,MATCH(B$5,Dados!$A$2:$BC$2,0),FALSE),"")</f>
        <v>17673</v>
      </c>
      <c r="C18" s="38">
        <f ca="1">IFERROR(VLOOKUP(A18,Dados!$A$3:$Z$26,MATCH(C$5,Dados!$A$2:$BC$2,0),FALSE),"")</f>
        <v>16110</v>
      </c>
      <c r="D18" s="36">
        <f ca="1">IFERROR(VLOOKUP(A18,Dados!$A$3:$Z$26,MATCH(D$5,Dados!$A$2:$BC$2,0),FALSE),"")</f>
        <v>0.94546171442465243</v>
      </c>
      <c r="E18" s="36" t="str">
        <f ca="1">IFERROR(VLOOKUP(A18,Dados!$A$3:$Z$26,MATCH(E$5,Dados!$A$2:$BC$2,0),FALSE),"")</f>
        <v>13/14</v>
      </c>
      <c r="F18" s="94"/>
    </row>
    <row r="19" spans="1:24" x14ac:dyDescent="0.25">
      <c r="A19" s="19" t="str">
        <f t="shared" ca="1" si="0"/>
        <v/>
      </c>
      <c r="B19" s="38" t="str">
        <f ca="1">IFERROR(VLOOKUP(A19,Dados!$A$3:$Z$26,MATCH(B$5,Dados!$A$2:$BC$2,0),FALSE),"")</f>
        <v/>
      </c>
      <c r="C19" s="38" t="str">
        <f ca="1">IFERROR(VLOOKUP(A19,Dados!$A$3:$Z$26,MATCH(C$5,Dados!$A$2:$BC$2,0),FALSE),"")</f>
        <v/>
      </c>
      <c r="D19" s="36" t="str">
        <f ca="1">IFERROR(VLOOKUP(A19,Dados!$A$3:$Z$26,MATCH(D$5,Dados!$A$2:$BC$2,0),FALSE),"")</f>
        <v/>
      </c>
      <c r="E19" s="36" t="str">
        <f ca="1">IFERROR(VLOOKUP(A19,Dados!$A$3:$Z$26,MATCH(E$5,Dados!$A$2:$BC$2,0),FALSE),"")</f>
        <v/>
      </c>
      <c r="F19" s="94"/>
    </row>
    <row r="20" spans="1:24" x14ac:dyDescent="0.25">
      <c r="A20" s="19" t="str">
        <f t="shared" ca="1" si="0"/>
        <v/>
      </c>
      <c r="B20" s="38" t="str">
        <f ca="1">IFERROR(VLOOKUP(A20,Dados!$A$3:$Z$26,MATCH(B$5,Dados!$A$2:$BC$2,0),FALSE),"")</f>
        <v/>
      </c>
      <c r="C20" s="38" t="str">
        <f ca="1">IFERROR(VLOOKUP(A20,Dados!$A$3:$Z$26,MATCH(C$5,Dados!$A$2:$BC$2,0),FALSE),"")</f>
        <v/>
      </c>
      <c r="D20" s="36" t="str">
        <f ca="1">IFERROR(VLOOKUP(A20,Dados!$A$3:$Z$26,MATCH(D$5,Dados!$A$2:$BC$2,0),FALSE),"")</f>
        <v/>
      </c>
      <c r="E20" s="36" t="str">
        <f ca="1">IFERROR(VLOOKUP(A20,Dados!$A$3:$Z$26,MATCH(E$5,Dados!$A$2:$BC$2,0),FALSE),"")</f>
        <v/>
      </c>
      <c r="F20" s="94"/>
    </row>
    <row r="21" spans="1:24" x14ac:dyDescent="0.25">
      <c r="A21" s="19" t="str">
        <f t="shared" ca="1" si="0"/>
        <v/>
      </c>
      <c r="B21" s="38" t="str">
        <f ca="1">IFERROR(VLOOKUP(A21,Dados!$A$3:$Z$26,MATCH(B$5,Dados!$A$2:$BC$2,0),FALSE),"")</f>
        <v/>
      </c>
      <c r="C21" s="38" t="str">
        <f ca="1">IFERROR(VLOOKUP(A21,Dados!$A$3:$Z$26,MATCH(C$5,Dados!$A$2:$BC$2,0),FALSE),"")</f>
        <v/>
      </c>
      <c r="D21" s="36" t="str">
        <f ca="1">IFERROR(VLOOKUP(A21,Dados!$A$3:$Z$26,MATCH(D$5,Dados!$A$2:$BC$2,0),FALSE),"")</f>
        <v/>
      </c>
      <c r="E21" s="36" t="str">
        <f ca="1">IFERROR(VLOOKUP(A21,Dados!$A$3:$Z$26,MATCH(E$5,Dados!$A$2:$BC$2,0),FALSE),"")</f>
        <v/>
      </c>
      <c r="F21" s="94"/>
    </row>
    <row r="22" spans="1:24" x14ac:dyDescent="0.25">
      <c r="A22" s="19" t="str">
        <f t="shared" ca="1" si="0"/>
        <v/>
      </c>
      <c r="B22" s="38" t="str">
        <f ca="1">IFERROR(VLOOKUP(A22,Dados!$A$3:$Z$26,MATCH(B$5,Dados!$A$2:$BC$2,0),FALSE),"")</f>
        <v/>
      </c>
      <c r="C22" s="38" t="str">
        <f ca="1">IFERROR(VLOOKUP(A22,Dados!$A$3:$Z$26,MATCH(C$5,Dados!$A$2:$BC$2,0),FALSE),"")</f>
        <v/>
      </c>
      <c r="D22" s="36" t="str">
        <f ca="1">IFERROR(VLOOKUP(A22,Dados!$A$3:$Z$26,MATCH(D$5,Dados!$A$2:$BC$2,0),FALSE),"")</f>
        <v/>
      </c>
      <c r="E22" s="36" t="str">
        <f ca="1">IFERROR(VLOOKUP(A22,Dados!$A$3:$Z$26,MATCH(E$5,Dados!$A$2:$BC$2,0),FALSE),"")</f>
        <v/>
      </c>
      <c r="F22" s="94"/>
    </row>
    <row r="23" spans="1:24" x14ac:dyDescent="0.25">
      <c r="A23" s="19" t="str">
        <f t="shared" ca="1" si="0"/>
        <v/>
      </c>
      <c r="B23" s="38" t="str">
        <f ca="1">IFERROR(VLOOKUP(A23,Dados!$A$3:$Z$26,MATCH(B$5,Dados!$A$2:$BC$2,0),FALSE),"")</f>
        <v/>
      </c>
      <c r="C23" s="38" t="str">
        <f ca="1">IFERROR(VLOOKUP(A23,Dados!$A$3:$Z$26,MATCH(C$5,Dados!$A$2:$BC$2,0),FALSE),"")</f>
        <v/>
      </c>
      <c r="D23" s="36" t="str">
        <f ca="1">IFERROR(VLOOKUP(A23,Dados!$A$3:$Z$26,MATCH(D$5,Dados!$A$2:$BC$2,0),FALSE),"")</f>
        <v/>
      </c>
      <c r="E23" s="36" t="str">
        <f ca="1">IFERROR(VLOOKUP(A23,Dados!$A$3:$Z$26,MATCH(E$5,Dados!$A$2:$BC$2,0),FALSE),"")</f>
        <v/>
      </c>
      <c r="F23" s="94"/>
    </row>
    <row r="24" spans="1:24" x14ac:dyDescent="0.25">
      <c r="A24" s="19" t="str">
        <f t="shared" ca="1" si="0"/>
        <v/>
      </c>
      <c r="B24" s="38" t="str">
        <f ca="1">IFERROR(VLOOKUP(A24,Dados!$A$3:$Z$26,MATCH(B$5,Dados!$A$2:$BC$2,0),FALSE),"")</f>
        <v/>
      </c>
      <c r="C24" s="38" t="str">
        <f ca="1">IFERROR(VLOOKUP(A24,Dados!$A$3:$Z$26,MATCH(C$5,Dados!$A$2:$BC$2,0),FALSE),"")</f>
        <v/>
      </c>
      <c r="D24" s="36" t="str">
        <f ca="1">IFERROR(VLOOKUP(A24,Dados!$A$3:$Z$26,MATCH(D$5,Dados!$A$2:$BC$2,0),FALSE),"")</f>
        <v/>
      </c>
      <c r="E24" s="36" t="str">
        <f ca="1">IFERROR(VLOOKUP(A24,Dados!$A$3:$Z$26,MATCH(E$5,Dados!$A$2:$BC$2,0),FALSE),"")</f>
        <v/>
      </c>
      <c r="F24" s="94"/>
    </row>
    <row r="25" spans="1:24" x14ac:dyDescent="0.25">
      <c r="A25" s="19" t="str">
        <f t="shared" ca="1" si="0"/>
        <v/>
      </c>
      <c r="B25" s="38" t="str">
        <f ca="1">IFERROR(VLOOKUP(A25,Dados!$A$3:$Z$26,MATCH(B$5,Dados!$A$2:$BC$2,0),FALSE),"")</f>
        <v/>
      </c>
      <c r="C25" s="38" t="str">
        <f ca="1">IFERROR(VLOOKUP(A25,Dados!$A$3:$Z$26,MATCH(C$5,Dados!$A$2:$BC$2,0),FALSE),"")</f>
        <v/>
      </c>
      <c r="D25" s="36" t="str">
        <f ca="1">IFERROR(VLOOKUP(A25,Dados!$A$3:$Z$26,MATCH(D$5,Dados!$A$2:$BC$2,0),FALSE),"")</f>
        <v/>
      </c>
      <c r="E25" s="36" t="str">
        <f ca="1">IFERROR(VLOOKUP(A25,Dados!$A$3:$Z$26,MATCH(E$5,Dados!$A$2:$BC$2,0),FALSE),"")</f>
        <v/>
      </c>
      <c r="F25" s="94"/>
    </row>
    <row r="26" spans="1:24" x14ac:dyDescent="0.25">
      <c r="A26" s="19" t="str">
        <f t="shared" ca="1" si="0"/>
        <v/>
      </c>
      <c r="B26" s="38" t="str">
        <f ca="1">IFERROR(VLOOKUP(A26,Dados!$A$3:$Z$26,MATCH(B$5,Dados!$A$2:$BC$2,0),FALSE),"")</f>
        <v/>
      </c>
      <c r="C26" s="38" t="str">
        <f ca="1">IFERROR(VLOOKUP(A26,Dados!$A$3:$Z$26,MATCH(C$5,Dados!$A$2:$BC$2,0),FALSE),"")</f>
        <v/>
      </c>
      <c r="D26" s="36" t="str">
        <f ca="1">IFERROR(VLOOKUP(A26,Dados!$A$3:$Z$26,MATCH(D$5,Dados!$A$2:$BC$2,0),FALSE),"")</f>
        <v/>
      </c>
      <c r="E26" s="36" t="str">
        <f ca="1">IFERROR(VLOOKUP(A26,Dados!$A$3:$Z$26,MATCH(E$5,Dados!$A$2:$BC$2,0),FALSE),"")</f>
        <v/>
      </c>
      <c r="F26" s="94"/>
    </row>
    <row r="27" spans="1:24" x14ac:dyDescent="0.25">
      <c r="A27" s="19" t="str">
        <f t="shared" ca="1" si="0"/>
        <v/>
      </c>
      <c r="B27" s="38" t="str">
        <f ca="1">IFERROR(VLOOKUP(A27,Dados!$A$3:$Z$26,MATCH(B$5,Dados!$A$2:$BC$2,0),FALSE),"")</f>
        <v/>
      </c>
      <c r="C27" s="38" t="str">
        <f ca="1">IFERROR(VLOOKUP(A27,Dados!$A$3:$Z$26,MATCH(C$5,Dados!$A$2:$BC$2,0),FALSE),"")</f>
        <v/>
      </c>
      <c r="D27" s="36" t="str">
        <f ca="1">IFERROR(VLOOKUP(A27,Dados!$A$3:$Z$26,MATCH(D$5,Dados!$A$2:$BC$2,0),FALSE),"")</f>
        <v/>
      </c>
      <c r="E27" s="36" t="str">
        <f ca="1">IFERROR(VLOOKUP(A27,Dados!$A$3:$Z$26,MATCH(E$5,Dados!$A$2:$BC$2,0),FALSE),"")</f>
        <v/>
      </c>
      <c r="F27" s="94"/>
    </row>
    <row r="28" spans="1:24" x14ac:dyDescent="0.25">
      <c r="A28" s="19" t="str">
        <f t="shared" ca="1" si="0"/>
        <v/>
      </c>
      <c r="B28" s="38" t="str">
        <f ca="1">IFERROR(VLOOKUP(A28,Dados!$A$3:$Z$26,MATCH(B$5,Dados!$A$2:$BC$2,0),FALSE),"")</f>
        <v/>
      </c>
      <c r="C28" s="38" t="str">
        <f ca="1">IFERROR(VLOOKUP(A28,Dados!$A$3:$Z$26,MATCH(C$5,Dados!$A$2:$BC$2,0),FALSE),"")</f>
        <v/>
      </c>
      <c r="D28" s="36" t="str">
        <f ca="1">IFERROR(VLOOKUP(A28,Dados!$A$3:$Z$26,MATCH(D$5,Dados!$A$2:$BC$2,0),FALSE),"")</f>
        <v/>
      </c>
      <c r="E28" s="36" t="str">
        <f ca="1">IFERROR(VLOOKUP(A28,Dados!$A$3:$Z$26,MATCH(E$5,Dados!$A$2:$BC$2,0),FALSE),"")</f>
        <v/>
      </c>
      <c r="F28" s="94"/>
    </row>
    <row r="29" spans="1:24" x14ac:dyDescent="0.25">
      <c r="A29" s="19" t="str">
        <f t="shared" ca="1" si="0"/>
        <v/>
      </c>
      <c r="B29" s="38" t="str">
        <f ca="1">IFERROR(VLOOKUP(A29,Dados!$A$3:$Z$26,MATCH(B$5,Dados!$A$2:$BC$2,0),FALSE),"")</f>
        <v/>
      </c>
      <c r="C29" s="38" t="str">
        <f ca="1">IFERROR(VLOOKUP(A29,Dados!$A$3:$Z$26,MATCH(C$5,Dados!$A$2:$BC$2,0),FALSE),"")</f>
        <v/>
      </c>
      <c r="D29" s="36" t="str">
        <f ca="1">IFERROR(VLOOKUP(A29,Dados!$A$3:$Z$26,MATCH(D$5,Dados!$A$2:$BC$2,0),FALSE),"")</f>
        <v/>
      </c>
      <c r="E29" s="36" t="str">
        <f ca="1">IFERROR(VLOOKUP(A29,Dados!$A$3:$Z$26,MATCH(E$5,Dados!$A$2:$BC$2,0),FALSE),"")</f>
        <v/>
      </c>
      <c r="F29" s="94"/>
    </row>
    <row r="30" spans="1:24" x14ac:dyDescent="0.25">
      <c r="A30" s="19" t="str">
        <f t="shared" ca="1" si="0"/>
        <v/>
      </c>
      <c r="B30" s="38" t="str">
        <f ca="1">IFERROR(VLOOKUP(A30,Dados!$A$3:$Z$26,MATCH(B$5,Dados!$A$2:$BC$2,0),FALSE),"")</f>
        <v/>
      </c>
      <c r="C30" s="38" t="str">
        <f ca="1">IFERROR(VLOOKUP(A30,Dados!$A$3:$Z$26,MATCH(C$5,Dados!$A$2:$BC$2,0),FALSE),"")</f>
        <v/>
      </c>
      <c r="D30" s="36" t="str">
        <f ca="1">IFERROR(VLOOKUP(A30,Dados!$A$3:$Z$26,MATCH(D$5,Dados!$A$2:$BC$2,0),FALSE),"")</f>
        <v/>
      </c>
      <c r="E30" s="36" t="str">
        <f ca="1">IFERROR(VLOOKUP(A30,Dados!$A$3:$Z$26,MATCH(E$5,Dados!$A$2:$BC$2,0),FALSE),"")</f>
        <v/>
      </c>
      <c r="F30" s="94"/>
    </row>
    <row r="31" spans="1:24" x14ac:dyDescent="0.25">
      <c r="A31" s="19" t="str">
        <f t="shared" ca="1" si="0"/>
        <v/>
      </c>
      <c r="B31" s="38" t="str">
        <f ca="1">IFERROR(VLOOKUP(A31,Dados!$A$3:$Z$26,MATCH(B$5,Dados!$A$2:$BC$2,0),FALSE),"")</f>
        <v/>
      </c>
      <c r="C31" s="38" t="str">
        <f ca="1">IFERROR(VLOOKUP(A31,Dados!$A$3:$Z$26,MATCH(C$5,Dados!$A$2:$BC$2,0),FALSE),"")</f>
        <v/>
      </c>
      <c r="D31" s="36" t="str">
        <f ca="1">IFERROR(VLOOKUP(A31,Dados!$A$3:$Z$26,MATCH(D$5,Dados!$A$2:$BC$2,0),FALSE),"")</f>
        <v/>
      </c>
      <c r="E31" s="36" t="str">
        <f ca="1">IFERROR(VLOOKUP(A31,Dados!$A$3:$Z$26,MATCH(E$5,Dados!$A$2:$BC$2,0),FALSE),"")</f>
        <v/>
      </c>
      <c r="F31" s="94"/>
    </row>
    <row r="32" spans="1:24" x14ac:dyDescent="0.25">
      <c r="A32" s="19" t="str">
        <f t="shared" ca="1" si="0"/>
        <v/>
      </c>
      <c r="B32" s="38" t="str">
        <f ca="1">IFERROR(VLOOKUP(A32,Dados!$A$3:$Z$26,MATCH(B$5,Dados!$A$2:$BC$2,0),FALSE),"")</f>
        <v/>
      </c>
      <c r="C32" s="38" t="str">
        <f ca="1">IFERROR(VLOOKUP(A32,Dados!$A$3:$Z$26,MATCH(C$5,Dados!$A$2:$BC$2,0),FALSE),"")</f>
        <v/>
      </c>
      <c r="D32" s="36" t="str">
        <f ca="1">IFERROR(VLOOKUP(A32,Dados!$A$3:$Z$26,MATCH(D$5,Dados!$A$2:$BC$2,0),FALSE),"")</f>
        <v/>
      </c>
      <c r="E32" s="36" t="str">
        <f ca="1">IFERROR(VLOOKUP(A32,Dados!$A$3:$Z$26,MATCH(E$5,Dados!$A$2:$BC$2,0),FALSE),"")</f>
        <v/>
      </c>
      <c r="F32" s="94"/>
      <c r="M32" s="193" t="s">
        <v>165</v>
      </c>
      <c r="N32" s="193"/>
      <c r="O32" s="193"/>
      <c r="P32" s="193"/>
      <c r="Q32" s="193"/>
      <c r="R32" s="193"/>
      <c r="S32" s="193"/>
      <c r="T32" s="193"/>
      <c r="U32" s="193"/>
      <c r="V32" s="193"/>
      <c r="W32" s="193"/>
      <c r="X32" s="193"/>
    </row>
    <row r="33" spans="1:24" x14ac:dyDescent="0.25">
      <c r="A33" s="19" t="str">
        <f t="shared" ca="1" si="0"/>
        <v/>
      </c>
      <c r="B33" s="38" t="str">
        <f ca="1">IFERROR(VLOOKUP(A33,Dados!$A$3:$Z$26,MATCH(B$5,Dados!$A$2:$BC$2,0),FALSE),"")</f>
        <v/>
      </c>
      <c r="C33" s="38" t="str">
        <f ca="1">IFERROR(VLOOKUP(A33,Dados!$A$3:$Z$26,MATCH(C$5,Dados!$A$2:$BC$2,0),FALSE),"")</f>
        <v/>
      </c>
      <c r="D33" s="36" t="str">
        <f ca="1">IFERROR(VLOOKUP(A33,Dados!$A$3:$Z$26,MATCH(D$5,Dados!$A$2:$BC$2,0),FALSE),"")</f>
        <v/>
      </c>
      <c r="E33" s="36" t="str">
        <f ca="1">IFERROR(VLOOKUP(A33,Dados!$A$3:$Z$26,MATCH(E$5,Dados!$A$2:$BC$2,0),FALSE),"")</f>
        <v/>
      </c>
      <c r="F33" s="94"/>
      <c r="M33" s="193"/>
      <c r="N33" s="193"/>
      <c r="O33" s="193"/>
      <c r="P33" s="193"/>
      <c r="Q33" s="193"/>
      <c r="R33" s="193"/>
      <c r="S33" s="193"/>
      <c r="T33" s="193"/>
      <c r="U33" s="193"/>
      <c r="V33" s="193"/>
      <c r="W33" s="193"/>
      <c r="X33" s="193"/>
    </row>
    <row r="34" spans="1:24" ht="15" customHeight="1" x14ac:dyDescent="0.25">
      <c r="A34" s="19" t="str">
        <f t="shared" ca="1" si="0"/>
        <v/>
      </c>
      <c r="B34" s="38" t="str">
        <f ca="1">IFERROR(VLOOKUP(A34,Dados!$A$3:$Z$26,MATCH(B$5,Dados!$A$2:$BC$2,0),FALSE),"")</f>
        <v/>
      </c>
      <c r="C34" s="38" t="str">
        <f ca="1">IFERROR(VLOOKUP(A34,Dados!$A$3:$Z$26,MATCH(C$5,Dados!$A$2:$BC$2,0),FALSE),"")</f>
        <v/>
      </c>
      <c r="D34" s="36" t="str">
        <f ca="1">IFERROR(VLOOKUP(A34,Dados!$A$3:$Z$26,MATCH(D$5,Dados!$A$2:$BC$2,0),FALSE),"")</f>
        <v/>
      </c>
      <c r="E34" s="36" t="str">
        <f ca="1">IFERROR(VLOOKUP(A34,Dados!$A$3:$Z$26,MATCH(E$5,Dados!$A$2:$BC$2,0),FALSE),"")</f>
        <v/>
      </c>
      <c r="F34" s="94"/>
      <c r="M34" s="193" t="s">
        <v>166</v>
      </c>
      <c r="N34" s="193"/>
      <c r="O34" s="193"/>
      <c r="P34" s="193"/>
      <c r="Q34" s="193"/>
      <c r="R34" s="193"/>
      <c r="S34" s="193"/>
      <c r="T34" s="193"/>
      <c r="U34" s="193"/>
      <c r="V34" s="193"/>
      <c r="W34" s="193"/>
      <c r="X34" s="193"/>
    </row>
    <row r="35" spans="1:24" x14ac:dyDescent="0.25">
      <c r="A35" s="19" t="str">
        <f t="shared" ca="1" si="0"/>
        <v/>
      </c>
      <c r="B35" s="38" t="str">
        <f ca="1">IFERROR(VLOOKUP(A35,Dados!$A$3:$Z$26,MATCH(B$5,Dados!$A$2:$BC$2,0),FALSE),"")</f>
        <v/>
      </c>
      <c r="C35" s="38" t="str">
        <f ca="1">IFERROR(VLOOKUP(A35,Dados!$A$3:$Z$26,MATCH(C$5,Dados!$A$2:$BC$2,0),FALSE),"")</f>
        <v/>
      </c>
      <c r="D35" s="36" t="str">
        <f ca="1">IFERROR(VLOOKUP(A35,Dados!$A$3:$Z$26,MATCH(D$5,Dados!$A$2:$BC$2,0),FALSE),"")</f>
        <v/>
      </c>
      <c r="E35" s="36" t="str">
        <f ca="1">IFERROR(VLOOKUP(A35,Dados!$A$3:$Z$26,MATCH(E$5,Dados!$A$2:$BC$2,0),FALSE),"")</f>
        <v/>
      </c>
      <c r="F35" s="94"/>
      <c r="M35" s="193"/>
      <c r="N35" s="193"/>
      <c r="O35" s="193"/>
      <c r="P35" s="193"/>
      <c r="Q35" s="193"/>
      <c r="R35" s="193"/>
      <c r="S35" s="193"/>
      <c r="T35" s="193"/>
      <c r="U35" s="193"/>
      <c r="V35" s="193"/>
      <c r="W35" s="193"/>
      <c r="X35" s="193"/>
    </row>
    <row r="36" spans="1:24" x14ac:dyDescent="0.25">
      <c r="A36" s="19" t="str">
        <f t="shared" ca="1" si="0"/>
        <v/>
      </c>
      <c r="B36" s="38" t="str">
        <f ca="1">IFERROR(VLOOKUP(A36,Dados!$A$3:$Z$26,MATCH(B$5,Dados!$A$2:$BC$2,0),FALSE),"")</f>
        <v/>
      </c>
      <c r="C36" s="38" t="str">
        <f ca="1">IFERROR(VLOOKUP(A36,Dados!$A$3:$Z$26,MATCH(C$5,Dados!$A$2:$BC$2,0),FALSE),"")</f>
        <v/>
      </c>
      <c r="D36" s="36" t="str">
        <f ca="1">IFERROR(VLOOKUP(A36,Dados!$A$3:$Z$26,MATCH(D$5,Dados!$A$2:$BC$2,0),FALSE),"")</f>
        <v/>
      </c>
      <c r="E36" s="36" t="str">
        <f ca="1">IFERROR(VLOOKUP(A36,Dados!$A$3:$Z$26,MATCH(E$5,Dados!$A$2:$BC$2,0),FALSE),"")</f>
        <v/>
      </c>
      <c r="F36" s="94"/>
      <c r="M36" s="193"/>
      <c r="N36" s="193"/>
      <c r="O36" s="193"/>
      <c r="P36" s="193"/>
      <c r="Q36" s="193"/>
      <c r="R36" s="193"/>
      <c r="S36" s="193"/>
      <c r="T36" s="193"/>
      <c r="U36" s="193"/>
      <c r="V36" s="193"/>
      <c r="W36" s="193"/>
      <c r="X36" s="193"/>
    </row>
    <row r="37" spans="1:24" x14ac:dyDescent="0.25">
      <c r="A37" s="19" t="str">
        <f t="shared" ca="1" si="0"/>
        <v/>
      </c>
      <c r="B37" s="38" t="str">
        <f ca="1">IFERROR(VLOOKUP(A37,Dados!$A$3:$Z$26,MATCH(B$5,Dados!$A$2:$BC$2,0),FALSE),"")</f>
        <v/>
      </c>
      <c r="C37" s="38" t="str">
        <f ca="1">IFERROR(VLOOKUP(A37,Dados!$A$3:$Z$26,MATCH(C$5,Dados!$A$2:$BC$2,0),FALSE),"")</f>
        <v/>
      </c>
      <c r="D37" s="36" t="str">
        <f ca="1">IFERROR(VLOOKUP(A37,Dados!$A$3:$Z$26,MATCH(D$5,Dados!$A$2:$BC$2,0),FALSE),"")</f>
        <v/>
      </c>
      <c r="E37" s="36" t="str">
        <f ca="1">IFERROR(VLOOKUP(A37,Dados!$A$3:$Z$26,MATCH(E$5,Dados!$A$2:$BC$2,0),FALSE),"")</f>
        <v/>
      </c>
      <c r="F37" s="94"/>
    </row>
    <row r="38" spans="1:24" x14ac:dyDescent="0.25">
      <c r="A38" s="19" t="str">
        <f t="shared" ca="1" si="0"/>
        <v/>
      </c>
      <c r="B38" s="38" t="str">
        <f ca="1">IFERROR(VLOOKUP(A38,Dados!$A$3:$Z$26,MATCH(B$5,Dados!$A$2:$BC$2,0),FALSE),"")</f>
        <v/>
      </c>
      <c r="C38" s="38" t="str">
        <f ca="1">IFERROR(VLOOKUP(A38,Dados!$A$3:$Z$26,MATCH(C$5,Dados!$A$2:$BC$2,0),FALSE),"")</f>
        <v/>
      </c>
      <c r="D38" s="36" t="str">
        <f ca="1">IFERROR(VLOOKUP(A38,Dados!$A$3:$Z$26,MATCH(D$5,Dados!$A$2:$BC$2,0),FALSE),"")</f>
        <v/>
      </c>
      <c r="E38" s="36" t="str">
        <f ca="1">IFERROR(VLOOKUP(A38,Dados!$A$3:$Z$26,MATCH(E$5,Dados!$A$2:$BC$2,0),FALSE),"")</f>
        <v/>
      </c>
      <c r="F38" s="94"/>
    </row>
    <row r="39" spans="1:24" x14ac:dyDescent="0.25">
      <c r="A39" s="19" t="str">
        <f t="shared" ca="1" si="0"/>
        <v/>
      </c>
      <c r="B39" s="38" t="str">
        <f ca="1">IFERROR(VLOOKUP(A39,Dados!$A$3:$Z$26,MATCH(B$5,Dados!$A$2:$BC$2,0),FALSE),"")</f>
        <v/>
      </c>
      <c r="C39" s="38" t="str">
        <f ca="1">IFERROR(VLOOKUP(A39,Dados!$A$3:$Z$26,MATCH(C$5,Dados!$A$2:$BC$2,0),FALSE),"")</f>
        <v/>
      </c>
      <c r="D39" s="36" t="str">
        <f ca="1">IFERROR(VLOOKUP(A39,Dados!$A$3:$Z$26,MATCH(D$5,Dados!$A$2:$BC$2,0),FALSE),"")</f>
        <v/>
      </c>
      <c r="E39" s="36" t="str">
        <f ca="1">IFERROR(VLOOKUP(A39,Dados!$A$3:$Z$26,MATCH(E$5,Dados!$A$2:$BC$2,0),FALSE),"")</f>
        <v/>
      </c>
      <c r="F39" s="94"/>
    </row>
    <row r="40" spans="1:24" x14ac:dyDescent="0.25">
      <c r="A40" s="19" t="str">
        <f t="shared" ca="1" si="0"/>
        <v/>
      </c>
      <c r="B40" s="38" t="str">
        <f ca="1">IFERROR(VLOOKUP(A40,Dados!$A$3:$Z$26,MATCH(B$5,Dados!$A$2:$BC$2,0),FALSE),"")</f>
        <v/>
      </c>
      <c r="C40" s="38" t="str">
        <f ca="1">IFERROR(VLOOKUP(A40,Dados!$A$3:$Z$26,MATCH(C$5,Dados!$A$2:$BC$2,0),FALSE),"")</f>
        <v/>
      </c>
      <c r="D40" s="36" t="str">
        <f ca="1">IFERROR(VLOOKUP(A40,Dados!$A$3:$Z$26,MATCH(D$5,Dados!$A$2:$BC$2,0),FALSE),"")</f>
        <v/>
      </c>
      <c r="E40" s="36" t="str">
        <f ca="1">IFERROR(VLOOKUP(A40,Dados!$A$3:$Z$26,MATCH(E$5,Dados!$A$2:$BC$2,0),FALSE),"")</f>
        <v/>
      </c>
      <c r="F40" s="94"/>
    </row>
    <row r="41" spans="1:24" x14ac:dyDescent="0.25">
      <c r="A41" s="19" t="str">
        <f t="shared" ca="1" si="0"/>
        <v/>
      </c>
      <c r="B41" s="38" t="str">
        <f ca="1">IFERROR(VLOOKUP(A41,Dados!$A$3:$Z$26,MATCH(B$5,Dados!$A$2:$BC$2,0),FALSE),"")</f>
        <v/>
      </c>
      <c r="C41" s="38" t="str">
        <f ca="1">IFERROR(VLOOKUP(A41,Dados!$A$3:$Z$26,MATCH(C$5,Dados!$A$2:$BC$2,0),FALSE),"")</f>
        <v/>
      </c>
      <c r="D41" s="36" t="str">
        <f ca="1">IFERROR(VLOOKUP(A41,Dados!$A$3:$Z$26,MATCH(D$5,Dados!$A$2:$BC$2,0),FALSE),"")</f>
        <v/>
      </c>
      <c r="E41" s="36" t="str">
        <f ca="1">IFERROR(VLOOKUP(A41,Dados!$A$3:$Z$26,MATCH(E$5,Dados!$A$2:$BC$2,0),FALSE),"")</f>
        <v/>
      </c>
      <c r="F41" s="94"/>
    </row>
    <row r="42" spans="1:24" x14ac:dyDescent="0.25">
      <c r="A42" s="19" t="str">
        <f t="shared" ca="1" si="0"/>
        <v/>
      </c>
      <c r="B42" s="38" t="str">
        <f ca="1">IFERROR(VLOOKUP(A42,Dados!$A$3:$Z$26,MATCH(B$5,Dados!$A$2:$BC$2,0),FALSE),"")</f>
        <v/>
      </c>
      <c r="C42" s="38" t="str">
        <f ca="1">IFERROR(VLOOKUP(A42,Dados!$A$3:$Z$26,MATCH(C$5,Dados!$A$2:$BC$2,0),FALSE),"")</f>
        <v/>
      </c>
      <c r="D42" s="36" t="str">
        <f ca="1">IFERROR(VLOOKUP(A42,Dados!$A$3:$Z$26,MATCH(D$5,Dados!$A$2:$BC$2,0),FALSE),"")</f>
        <v/>
      </c>
      <c r="E42" s="36" t="str">
        <f ca="1">IFERROR(VLOOKUP(A42,Dados!$A$3:$Z$26,MATCH(E$5,Dados!$A$2:$BC$2,0),FALSE),"")</f>
        <v/>
      </c>
      <c r="F42" s="94"/>
    </row>
    <row r="43" spans="1:24" x14ac:dyDescent="0.25">
      <c r="A43" s="19" t="str">
        <f t="shared" ca="1" si="0"/>
        <v/>
      </c>
      <c r="B43" s="38" t="str">
        <f ca="1">IFERROR(VLOOKUP(A43,Dados!$A$3:$Z$26,MATCH(B$5,Dados!$A$2:$BC$2,0),FALSE),"")</f>
        <v/>
      </c>
      <c r="C43" s="38" t="str">
        <f ca="1">IFERROR(VLOOKUP(A43,Dados!$A$3:$Z$26,MATCH(C$5,Dados!$A$2:$BC$2,0),FALSE),"")</f>
        <v/>
      </c>
      <c r="D43" s="36" t="str">
        <f ca="1">IFERROR(VLOOKUP(A43,Dados!$A$3:$Z$26,MATCH(D$5,Dados!$A$2:$BC$2,0),FALSE),"")</f>
        <v/>
      </c>
      <c r="E43" s="36" t="str">
        <f ca="1">IFERROR(VLOOKUP(A43,Dados!$A$3:$Z$26,MATCH(E$5,Dados!$A$2:$BC$2,0),FALSE),"")</f>
        <v/>
      </c>
      <c r="F43" s="94"/>
    </row>
    <row r="44" spans="1:24" x14ac:dyDescent="0.25">
      <c r="A44" s="19" t="str">
        <f t="shared" ca="1" si="0"/>
        <v/>
      </c>
      <c r="B44" s="38" t="str">
        <f ca="1">IFERROR(VLOOKUP(A44,Dados!$A$3:$Z$26,MATCH(B$5,Dados!$A$2:$BC$2,0),FALSE),"")</f>
        <v/>
      </c>
      <c r="C44" s="38" t="str">
        <f ca="1">IFERROR(VLOOKUP(A44,Dados!$A$3:$Z$26,MATCH(C$5,Dados!$A$2:$BC$2,0),FALSE),"")</f>
        <v/>
      </c>
      <c r="D44" s="36" t="str">
        <f ca="1">IFERROR(VLOOKUP(A44,Dados!$A$3:$Z$26,MATCH(D$5,Dados!$A$2:$BC$2,0),FALSE),"")</f>
        <v/>
      </c>
      <c r="E44" s="36" t="str">
        <f ca="1">IFERROR(VLOOKUP(A44,Dados!$A$3:$Z$26,MATCH(E$5,Dados!$A$2:$BC$2,0),FALSE),"")</f>
        <v/>
      </c>
      <c r="F44" s="94"/>
    </row>
    <row r="45" spans="1:24" x14ac:dyDescent="0.25">
      <c r="A45" s="19" t="str">
        <f t="shared" ca="1" si="0"/>
        <v/>
      </c>
      <c r="B45" s="38" t="str">
        <f ca="1">IFERROR(VLOOKUP(A45,Dados!$A$3:$Z$26,MATCH(B$5,Dados!$A$2:$BC$2,0),FALSE),"")</f>
        <v/>
      </c>
      <c r="C45" s="38" t="str">
        <f ca="1">IFERROR(VLOOKUP(A45,Dados!$A$3:$Z$26,MATCH(C$5,Dados!$A$2:$BC$2,0),FALSE),"")</f>
        <v/>
      </c>
      <c r="D45" s="36" t="str">
        <f ca="1">IFERROR(VLOOKUP(A45,Dados!$A$3:$Z$26,MATCH(D$5,Dados!$A$2:$BC$2,0),FALSE),"")</f>
        <v/>
      </c>
      <c r="E45" s="36" t="str">
        <f ca="1">IFERROR(VLOOKUP(A45,Dados!$A$3:$Z$26,MATCH(E$5,Dados!$A$2:$BC$2,0),FALSE),"")</f>
        <v/>
      </c>
      <c r="F45" s="94"/>
    </row>
    <row r="46" spans="1:24" x14ac:dyDescent="0.25">
      <c r="A46" s="19" t="str">
        <f t="shared" ca="1" si="0"/>
        <v/>
      </c>
      <c r="B46" s="38" t="str">
        <f ca="1">IFERROR(VLOOKUP(A46,Dados!$A$3:$Z$26,MATCH(B$5,Dados!$A$2:$BC$2,0),FALSE),"")</f>
        <v/>
      </c>
      <c r="C46" s="38" t="str">
        <f ca="1">IFERROR(VLOOKUP(A46,Dados!$A$3:$Z$26,MATCH(C$5,Dados!$A$2:$BC$2,0),FALSE),"")</f>
        <v/>
      </c>
      <c r="D46" s="36" t="str">
        <f ca="1">IFERROR(VLOOKUP(A46,Dados!$A$3:$Z$26,MATCH(D$5,Dados!$A$2:$BC$2,0),FALSE),"")</f>
        <v/>
      </c>
      <c r="E46" s="36" t="str">
        <f ca="1">IFERROR(VLOOKUP(A46,Dados!$A$3:$Z$26,MATCH(E$5,Dados!$A$2:$BC$2,0),FALSE),"")</f>
        <v/>
      </c>
      <c r="F46" s="94"/>
    </row>
    <row r="47" spans="1:24" x14ac:dyDescent="0.25">
      <c r="A47" s="19" t="str">
        <f t="shared" ca="1" si="0"/>
        <v/>
      </c>
      <c r="B47" s="38" t="str">
        <f ca="1">IFERROR(VLOOKUP(A47,Dados!$A$3:$Z$26,MATCH(B$5,Dados!$A$2:$BC$2,0),FALSE),"")</f>
        <v/>
      </c>
      <c r="C47" s="38" t="str">
        <f ca="1">IFERROR(VLOOKUP(A47,Dados!$A$3:$Z$26,MATCH(C$5,Dados!$A$2:$BC$2,0),FALSE),"")</f>
        <v/>
      </c>
      <c r="D47" s="36" t="str">
        <f ca="1">IFERROR(VLOOKUP(A47,Dados!$A$3:$Z$26,MATCH(D$5,Dados!$A$2:$BC$2,0),FALSE),"")</f>
        <v/>
      </c>
      <c r="E47" s="36" t="str">
        <f ca="1">IFERROR(VLOOKUP(A47,Dados!$A$3:$Z$26,MATCH(E$5,Dados!$A$2:$BC$2,0),FALSE),"")</f>
        <v/>
      </c>
      <c r="F47" s="94"/>
    </row>
    <row r="48" spans="1:24" x14ac:dyDescent="0.25">
      <c r="A48" s="19" t="str">
        <f t="shared" ca="1" si="0"/>
        <v/>
      </c>
      <c r="B48" s="38" t="str">
        <f ca="1">IFERROR(VLOOKUP(A48,Dados!$A$3:$Z$26,MATCH(B$5,Dados!$A$2:$BC$2,0),FALSE),"")</f>
        <v/>
      </c>
      <c r="C48" s="38" t="str">
        <f ca="1">IFERROR(VLOOKUP(A48,Dados!$A$3:$Z$26,MATCH(C$5,Dados!$A$2:$BC$2,0),FALSE),"")</f>
        <v/>
      </c>
      <c r="D48" s="36" t="str">
        <f ca="1">IFERROR(VLOOKUP(A48,Dados!$A$3:$Z$26,MATCH(D$5,Dados!$A$2:$BC$2,0),FALSE),"")</f>
        <v/>
      </c>
      <c r="E48" s="36" t="str">
        <f ca="1">IFERROR(VLOOKUP(A48,Dados!$A$3:$Z$26,MATCH(E$5,Dados!$A$2:$BC$2,0),FALSE),"")</f>
        <v/>
      </c>
      <c r="F48" s="94"/>
    </row>
    <row r="49" spans="1:6" x14ac:dyDescent="0.25">
      <c r="A49" s="19" t="str">
        <f t="shared" ca="1" si="0"/>
        <v/>
      </c>
      <c r="B49" s="38" t="str">
        <f ca="1">IFERROR(VLOOKUP(A49,Dados!$A$3:$Z$26,MATCH(B$5,Dados!$A$2:$BC$2,0),FALSE),"")</f>
        <v/>
      </c>
      <c r="C49" s="38" t="str">
        <f ca="1">IFERROR(VLOOKUP(A49,Dados!$A$3:$Z$26,MATCH(C$5,Dados!$A$2:$BC$2,0),FALSE),"")</f>
        <v/>
      </c>
      <c r="D49" s="36" t="str">
        <f ca="1">IFERROR(VLOOKUP(A49,Dados!$A$3:$Z$26,MATCH(D$5,Dados!$A$2:$BC$2,0),FALSE),"")</f>
        <v/>
      </c>
      <c r="E49" s="36" t="str">
        <f ca="1">IFERROR(VLOOKUP(A49,Dados!$A$3:$Z$26,MATCH(E$5,Dados!$A$2:$BC$2,0),FALSE),"")</f>
        <v/>
      </c>
      <c r="F49" s="94"/>
    </row>
    <row r="50" spans="1:6" x14ac:dyDescent="0.25">
      <c r="A50" s="19" t="str">
        <f t="shared" ca="1" si="0"/>
        <v/>
      </c>
      <c r="B50" s="38" t="str">
        <f ca="1">IFERROR(VLOOKUP(A50,Dados!$A$3:$Z$26,MATCH(B$5,Dados!$A$2:$BC$2,0),FALSE),"")</f>
        <v/>
      </c>
      <c r="C50" s="38" t="str">
        <f ca="1">IFERROR(VLOOKUP(A50,Dados!$A$3:$Z$26,MATCH(C$5,Dados!$A$2:$BC$2,0),FALSE),"")</f>
        <v/>
      </c>
      <c r="D50" s="36" t="str">
        <f ca="1">IFERROR(VLOOKUP(A50,Dados!$A$3:$Z$26,MATCH(D$5,Dados!$A$2:$BC$2,0),FALSE),"")</f>
        <v/>
      </c>
      <c r="E50" s="36" t="str">
        <f ca="1">IFERROR(VLOOKUP(A50,Dados!$A$3:$Z$26,MATCH(E$5,Dados!$A$2:$BC$2,0),FALSE),"")</f>
        <v/>
      </c>
      <c r="F50" s="94"/>
    </row>
    <row r="51" spans="1:6" x14ac:dyDescent="0.25">
      <c r="A51" s="19" t="str">
        <f t="shared" ca="1" si="0"/>
        <v/>
      </c>
      <c r="B51" s="38" t="str">
        <f ca="1">IFERROR(VLOOKUP(A51,Dados!$A$3:$Z$26,MATCH(B$5,Dados!$A$2:$BC$2,0),FALSE),"")</f>
        <v/>
      </c>
      <c r="C51" s="38" t="str">
        <f ca="1">IFERROR(VLOOKUP(A51,Dados!$A$3:$Z$26,MATCH(C$5,Dados!$A$2:$BC$2,0),FALSE),"")</f>
        <v/>
      </c>
      <c r="D51" s="36" t="str">
        <f ca="1">IFERROR(VLOOKUP(A51,Dados!$A$3:$Z$26,MATCH(D$5,Dados!$A$2:$BC$2,0),FALSE),"")</f>
        <v/>
      </c>
      <c r="E51" s="36" t="str">
        <f ca="1">IFERROR(VLOOKUP(A51,Dados!$A$3:$Z$26,MATCH(E$5,Dados!$A$2:$BC$2,0),FALSE),"")</f>
        <v/>
      </c>
      <c r="F51" s="94"/>
    </row>
    <row r="52" spans="1:6" x14ac:dyDescent="0.25">
      <c r="A52" s="19" t="str">
        <f t="shared" ca="1" si="0"/>
        <v/>
      </c>
      <c r="B52" s="38" t="str">
        <f ca="1">IFERROR(VLOOKUP(A52,Dados!$A$3:$Z$26,MATCH(B$5,Dados!$A$2:$BC$2,0),FALSE),"")</f>
        <v/>
      </c>
      <c r="C52" s="38" t="str">
        <f ca="1">IFERROR(VLOOKUP(A52,Dados!$A$3:$Z$26,MATCH(C$5,Dados!$A$2:$BC$2,0),FALSE),"")</f>
        <v/>
      </c>
      <c r="D52" s="36" t="str">
        <f ca="1">IFERROR(VLOOKUP(A52,Dados!$A$3:$Z$26,MATCH(D$5,Dados!$A$2:$BC$2,0),FALSE),"")</f>
        <v/>
      </c>
      <c r="E52" s="36" t="str">
        <f ca="1">IFERROR(VLOOKUP(A52,Dados!$A$3:$Z$26,MATCH(E$5,Dados!$A$2:$BC$2,0),FALSE),"")</f>
        <v/>
      </c>
      <c r="F52" s="94"/>
    </row>
    <row r="53" spans="1:6" x14ac:dyDescent="0.25">
      <c r="A53" s="19" t="str">
        <f t="shared" ca="1" si="0"/>
        <v/>
      </c>
      <c r="B53" s="38" t="str">
        <f ca="1">IFERROR(VLOOKUP(A53,Dados!$A$3:$Z$26,MATCH(B$5,Dados!$A$2:$BC$2,0),FALSE),"")</f>
        <v/>
      </c>
      <c r="C53" s="38" t="str">
        <f ca="1">IFERROR(VLOOKUP(A53,Dados!$A$3:$Z$26,MATCH(C$5,Dados!$A$2:$BC$2,0),FALSE),"")</f>
        <v/>
      </c>
      <c r="D53" s="36" t="str">
        <f ca="1">IFERROR(VLOOKUP(A53,Dados!$A$3:$Z$26,MATCH(D$5,Dados!$A$2:$BC$2,0),FALSE),"")</f>
        <v/>
      </c>
      <c r="E53" s="36" t="str">
        <f ca="1">IFERROR(VLOOKUP(A53,Dados!$A$3:$Z$26,MATCH(E$5,Dados!$A$2:$BC$2,0),FALSE),"")</f>
        <v/>
      </c>
      <c r="F53" s="94"/>
    </row>
    <row r="54" spans="1:6" x14ac:dyDescent="0.25">
      <c r="A54" s="19" t="str">
        <f t="shared" ca="1" si="0"/>
        <v/>
      </c>
      <c r="B54" s="38" t="str">
        <f ca="1">IFERROR(VLOOKUP(A54,Dados!$A$3:$Z$26,MATCH(B$5,Dados!$A$2:$BC$2,0),FALSE),"")</f>
        <v/>
      </c>
      <c r="C54" s="38" t="str">
        <f ca="1">IFERROR(VLOOKUP(A54,Dados!$A$3:$Z$26,MATCH(C$5,Dados!$A$2:$BC$2,0),FALSE),"")</f>
        <v/>
      </c>
      <c r="D54" s="36" t="str">
        <f ca="1">IFERROR(VLOOKUP(A54,Dados!$A$3:$Z$26,MATCH(D$5,Dados!$A$2:$BC$2,0),FALSE),"")</f>
        <v/>
      </c>
      <c r="E54" s="36" t="str">
        <f ca="1">IFERROR(VLOOKUP(A54,Dados!$A$3:$Z$26,MATCH(E$5,Dados!$A$2:$BC$2,0),FALSE),"")</f>
        <v/>
      </c>
      <c r="F54" s="94"/>
    </row>
    <row r="55" spans="1:6" x14ac:dyDescent="0.25">
      <c r="A55" s="19" t="str">
        <f t="shared" ca="1" si="0"/>
        <v/>
      </c>
      <c r="B55" s="38" t="str">
        <f ca="1">IFERROR(VLOOKUP(A55,Dados!$A$3:$Z$26,MATCH(B$5,Dados!$A$2:$BC$2,0),FALSE),"")</f>
        <v/>
      </c>
      <c r="C55" s="38" t="str">
        <f ca="1">IFERROR(VLOOKUP(A55,Dados!$A$3:$Z$26,MATCH(C$5,Dados!$A$2:$BC$2,0),FALSE),"")</f>
        <v/>
      </c>
      <c r="D55" s="36" t="str">
        <f ca="1">IFERROR(VLOOKUP(A55,Dados!$A$3:$Z$26,MATCH(D$5,Dados!$A$2:$BC$2,0),FALSE),"")</f>
        <v/>
      </c>
      <c r="E55" s="36" t="str">
        <f ca="1">IFERROR(VLOOKUP(A55,Dados!$A$3:$Z$26,MATCH(E$5,Dados!$A$2:$BC$2,0),FALSE),"")</f>
        <v/>
      </c>
      <c r="F55" s="94"/>
    </row>
    <row r="56" spans="1:6" x14ac:dyDescent="0.25">
      <c r="A56" s="19" t="str">
        <f t="shared" ca="1" si="0"/>
        <v/>
      </c>
      <c r="B56" s="38" t="str">
        <f ca="1">IFERROR(VLOOKUP(A56,Dados!$A$3:$Z$26,MATCH(B$5,Dados!$A$2:$BC$2,0),FALSE),"")</f>
        <v/>
      </c>
      <c r="C56" s="38" t="str">
        <f ca="1">IFERROR(VLOOKUP(A56,Dados!$A$3:$Z$26,MATCH(C$5,Dados!$A$2:$BC$2,0),FALSE),"")</f>
        <v/>
      </c>
      <c r="D56" s="36" t="str">
        <f ca="1">IFERROR(VLOOKUP(A56,Dados!$A$3:$Z$26,MATCH(D$5,Dados!$A$2:$BC$2,0),FALSE),"")</f>
        <v/>
      </c>
      <c r="E56" s="36" t="str">
        <f ca="1">IFERROR(VLOOKUP(A56,Dados!$A$3:$Z$26,MATCH(E$5,Dados!$A$2:$BC$2,0),FALSE),"")</f>
        <v/>
      </c>
      <c r="F56" s="94"/>
    </row>
    <row r="57" spans="1:6" x14ac:dyDescent="0.25">
      <c r="A57" s="19" t="str">
        <f t="shared" ca="1" si="0"/>
        <v/>
      </c>
      <c r="B57" s="38" t="str">
        <f ca="1">IFERROR(VLOOKUP(A57,Dados!$A$3:$Z$26,MATCH(B$5,Dados!$A$2:$BC$2,0),FALSE),"")</f>
        <v/>
      </c>
      <c r="C57" s="38" t="str">
        <f ca="1">IFERROR(VLOOKUP(A57,Dados!$A$3:$Z$26,MATCH(C$5,Dados!$A$2:$BC$2,0),FALSE),"")</f>
        <v/>
      </c>
      <c r="D57" s="36" t="str">
        <f ca="1">IFERROR(VLOOKUP(A57,Dados!$A$3:$Z$26,MATCH(D$5,Dados!$A$2:$BC$2,0),FALSE),"")</f>
        <v/>
      </c>
      <c r="E57" s="36" t="str">
        <f ca="1">IFERROR(VLOOKUP(A57,Dados!$A$3:$Z$26,MATCH(E$5,Dados!$A$2:$BC$2,0),FALSE),"")</f>
        <v/>
      </c>
      <c r="F57" s="94"/>
    </row>
    <row r="58" spans="1:6" x14ac:dyDescent="0.25">
      <c r="A58" s="19" t="str">
        <f t="shared" ca="1" si="0"/>
        <v/>
      </c>
      <c r="B58" s="38" t="str">
        <f ca="1">IFERROR(VLOOKUP(A58,Dados!$A$3:$Z$26,MATCH(B$5,Dados!$A$2:$BC$2,0),FALSE),"")</f>
        <v/>
      </c>
      <c r="C58" s="38" t="str">
        <f ca="1">IFERROR(VLOOKUP(A58,Dados!$A$3:$Z$26,MATCH(C$5,Dados!$A$2:$BC$2,0),FALSE),"")</f>
        <v/>
      </c>
      <c r="D58" s="36" t="str">
        <f ca="1">IFERROR(VLOOKUP(A58,Dados!$A$3:$Z$26,MATCH(D$5,Dados!$A$2:$BC$2,0),FALSE),"")</f>
        <v/>
      </c>
      <c r="E58" s="36" t="str">
        <f ca="1">IFERROR(VLOOKUP(A58,Dados!$A$3:$Z$26,MATCH(E$5,Dados!$A$2:$BC$2,0),FALSE),"")</f>
        <v/>
      </c>
      <c r="F58" s="94"/>
    </row>
    <row r="59" spans="1:6" x14ac:dyDescent="0.25">
      <c r="A59" s="19" t="str">
        <f t="shared" ca="1" si="0"/>
        <v/>
      </c>
      <c r="B59" s="38" t="str">
        <f ca="1">IFERROR(VLOOKUP(A59,Dados!$A$3:$Z$26,MATCH(B$5,Dados!$A$2:$BC$2,0),FALSE),"")</f>
        <v/>
      </c>
      <c r="C59" s="38" t="str">
        <f ca="1">IFERROR(VLOOKUP(A59,Dados!$A$3:$Z$26,MATCH(C$5,Dados!$A$2:$BC$2,0),FALSE),"")</f>
        <v/>
      </c>
      <c r="D59" s="36" t="str">
        <f ca="1">IFERROR(VLOOKUP(A59,Dados!$A$3:$Z$26,MATCH(D$5,Dados!$A$2:$BC$2,0),FALSE),"")</f>
        <v/>
      </c>
      <c r="E59" s="36" t="str">
        <f ca="1">IFERROR(VLOOKUP(A59,Dados!$A$3:$Z$26,MATCH(E$5,Dados!$A$2:$BC$2,0),FALSE),"")</f>
        <v/>
      </c>
      <c r="F59" s="94"/>
    </row>
    <row r="60" spans="1:6" x14ac:dyDescent="0.25">
      <c r="A60" s="19" t="str">
        <f t="shared" ca="1" si="0"/>
        <v/>
      </c>
      <c r="B60" s="38" t="str">
        <f ca="1">IFERROR(VLOOKUP(A60,Dados!$A$3:$Z$26,MATCH(B$5,Dados!$A$2:$BC$2,0),FALSE),"")</f>
        <v/>
      </c>
      <c r="C60" s="38" t="str">
        <f ca="1">IFERROR(VLOOKUP(A60,Dados!$A$3:$Z$26,MATCH(C$5,Dados!$A$2:$BC$2,0),FALSE),"")</f>
        <v/>
      </c>
      <c r="D60" s="36" t="str">
        <f ca="1">IFERROR(VLOOKUP(A60,Dados!$A$3:$Z$26,MATCH(D$5,Dados!$A$2:$BC$2,0),FALSE),"")</f>
        <v/>
      </c>
      <c r="E60" s="36" t="str">
        <f ca="1">IFERROR(VLOOKUP(A60,Dados!$A$3:$Z$26,MATCH(E$5,Dados!$A$2:$BC$2,0),FALSE),"")</f>
        <v/>
      </c>
      <c r="F60" s="94"/>
    </row>
    <row r="61" spans="1:6" x14ac:dyDescent="0.25">
      <c r="A61" s="19" t="str">
        <f t="shared" ca="1" si="0"/>
        <v/>
      </c>
      <c r="B61" s="38" t="str">
        <f ca="1">IFERROR(VLOOKUP(A61,Dados!$A$3:$Z$26,MATCH(B$5,Dados!$A$2:$BC$2,0),FALSE),"")</f>
        <v/>
      </c>
      <c r="C61" s="38" t="str">
        <f ca="1">IFERROR(VLOOKUP(A61,Dados!$A$3:$Z$26,MATCH(C$5,Dados!$A$2:$BC$2,0),FALSE),"")</f>
        <v/>
      </c>
      <c r="D61" s="36" t="str">
        <f ca="1">IFERROR(VLOOKUP(A61,Dados!$A$3:$Z$26,MATCH(D$5,Dados!$A$2:$BC$2,0),FALSE),"")</f>
        <v/>
      </c>
      <c r="E61" s="36" t="str">
        <f ca="1">IFERROR(VLOOKUP(A61,Dados!$A$3:$Z$26,MATCH(E$5,Dados!$A$2:$BC$2,0),FALSE),"")</f>
        <v/>
      </c>
      <c r="F61" s="94"/>
    </row>
    <row r="62" spans="1:6" x14ac:dyDescent="0.25">
      <c r="A62" s="19" t="str">
        <f t="shared" ca="1" si="0"/>
        <v/>
      </c>
      <c r="B62" s="38" t="str">
        <f ca="1">IFERROR(VLOOKUP(A62,Dados!$A$3:$Z$26,MATCH(B$5,Dados!$A$2:$BC$2,0),FALSE),"")</f>
        <v/>
      </c>
      <c r="C62" s="38" t="str">
        <f ca="1">IFERROR(VLOOKUP(A62,Dados!$A$3:$Z$26,MATCH(C$5,Dados!$A$2:$BC$2,0),FALSE),"")</f>
        <v/>
      </c>
      <c r="D62" s="36" t="str">
        <f ca="1">IFERROR(VLOOKUP(A62,Dados!$A$3:$Z$26,MATCH(D$5,Dados!$A$2:$BC$2,0),FALSE),"")</f>
        <v/>
      </c>
      <c r="E62" s="36" t="str">
        <f ca="1">IFERROR(VLOOKUP(A62,Dados!$A$3:$Z$26,MATCH(E$5,Dados!$A$2:$BC$2,0),FALSE),"")</f>
        <v/>
      </c>
      <c r="F62" s="94"/>
    </row>
    <row r="63" spans="1:6" x14ac:dyDescent="0.25">
      <c r="A63" s="19" t="str">
        <f t="shared" ca="1" si="0"/>
        <v/>
      </c>
      <c r="B63" s="38" t="str">
        <f ca="1">IFERROR(VLOOKUP(A63,Dados!$A$3:$Z$26,MATCH(B$5,Dados!$A$2:$BC$2,0),FALSE),"")</f>
        <v/>
      </c>
      <c r="C63" s="38" t="str">
        <f ca="1">IFERROR(VLOOKUP(A63,Dados!$A$3:$Z$26,MATCH(C$5,Dados!$A$2:$BC$2,0),FALSE),"")</f>
        <v/>
      </c>
      <c r="D63" s="36" t="str">
        <f ca="1">IFERROR(VLOOKUP(A63,Dados!$A$3:$Z$26,MATCH(D$5,Dados!$A$2:$BC$2,0),FALSE),"")</f>
        <v/>
      </c>
      <c r="E63" s="36" t="str">
        <f ca="1">IFERROR(VLOOKUP(A63,Dados!$A$3:$Z$26,MATCH(E$5,Dados!$A$2:$BC$2,0),FALSE),"")</f>
        <v/>
      </c>
      <c r="F63" s="94"/>
    </row>
    <row r="64" spans="1:6" x14ac:dyDescent="0.25">
      <c r="A64" s="19" t="str">
        <f t="shared" ca="1" si="0"/>
        <v/>
      </c>
      <c r="B64" s="38" t="str">
        <f ca="1">IFERROR(VLOOKUP(A64,Dados!$A$3:$Z$26,MATCH(B$5,Dados!$A$2:$BC$2,0),FALSE),"")</f>
        <v/>
      </c>
      <c r="C64" s="38" t="str">
        <f ca="1">IFERROR(VLOOKUP(A64,Dados!$A$3:$Z$26,MATCH(C$5,Dados!$A$2:$BC$2,0),FALSE),"")</f>
        <v/>
      </c>
      <c r="D64" s="36" t="str">
        <f ca="1">IFERROR(VLOOKUP(A64,Dados!$A$3:$Z$26,MATCH(D$5,Dados!$A$2:$BC$2,0),FALSE),"")</f>
        <v/>
      </c>
      <c r="E64" s="36" t="str">
        <f ca="1">IFERROR(VLOOKUP(A64,Dados!$A$3:$Z$26,MATCH(E$5,Dados!$A$2:$BC$2,0),FALSE),"")</f>
        <v/>
      </c>
      <c r="F64" s="94"/>
    </row>
    <row r="65" spans="1:6" x14ac:dyDescent="0.25">
      <c r="A65" s="19" t="str">
        <f t="shared" ca="1" si="0"/>
        <v/>
      </c>
      <c r="B65" s="38" t="str">
        <f ca="1">IFERROR(VLOOKUP(A65,Dados!$A$3:$Z$26,MATCH(B$5,Dados!$A$2:$BC$2,0),FALSE),"")</f>
        <v/>
      </c>
      <c r="C65" s="38" t="str">
        <f ca="1">IFERROR(VLOOKUP(A65,Dados!$A$3:$Z$26,MATCH(C$5,Dados!$A$2:$BC$2,0),FALSE),"")</f>
        <v/>
      </c>
      <c r="D65" s="36" t="str">
        <f ca="1">IFERROR(VLOOKUP(A65,Dados!$A$3:$Z$26,MATCH(D$5,Dados!$A$2:$BC$2,0),FALSE),"")</f>
        <v/>
      </c>
      <c r="E65" s="36" t="str">
        <f ca="1">IFERROR(VLOOKUP(A65,Dados!$A$3:$Z$26,MATCH(E$5,Dados!$A$2:$BC$2,0),FALSE),"")</f>
        <v/>
      </c>
      <c r="F65" s="94"/>
    </row>
    <row r="66" spans="1:6" x14ac:dyDescent="0.25">
      <c r="A66" s="19" t="str">
        <f t="shared" ca="1" si="0"/>
        <v/>
      </c>
      <c r="B66" s="38" t="str">
        <f ca="1">IFERROR(VLOOKUP(A66,Dados!$A$3:$Z$26,MATCH(B$5,Dados!$A$2:$BC$2,0),FALSE),"")</f>
        <v/>
      </c>
      <c r="C66" s="38" t="str">
        <f ca="1">IFERROR(VLOOKUP(A66,Dados!$A$3:$Z$26,MATCH(C$5,Dados!$A$2:$BC$2,0),FALSE),"")</f>
        <v/>
      </c>
      <c r="D66" s="36" t="str">
        <f ca="1">IFERROR(VLOOKUP(A66,Dados!$A$3:$Z$26,MATCH(D$5,Dados!$A$2:$BC$2,0),FALSE),"")</f>
        <v/>
      </c>
      <c r="E66" s="36" t="str">
        <f ca="1">IFERROR(VLOOKUP(A66,Dados!$A$3:$Z$26,MATCH(E$5,Dados!$A$2:$BC$2,0),FALSE),"")</f>
        <v/>
      </c>
      <c r="F66" s="94"/>
    </row>
    <row r="67" spans="1:6" x14ac:dyDescent="0.25">
      <c r="A67" s="19" t="str">
        <f t="shared" ca="1" si="0"/>
        <v/>
      </c>
      <c r="B67" s="38" t="str">
        <f ca="1">IFERROR(VLOOKUP(A67,Dados!$A$3:$Z$26,MATCH(B$5,Dados!$A$2:$BC$2,0),FALSE),"")</f>
        <v/>
      </c>
      <c r="C67" s="38" t="str">
        <f ca="1">IFERROR(VLOOKUP(A67,Dados!$A$3:$Z$26,MATCH(C$5,Dados!$A$2:$BC$2,0),FALSE),"")</f>
        <v/>
      </c>
      <c r="D67" s="36" t="str">
        <f ca="1">IFERROR(VLOOKUP(A67,Dados!$A$3:$Z$26,MATCH(D$5,Dados!$A$2:$BC$2,0),FALSE),"")</f>
        <v/>
      </c>
      <c r="E67" s="36" t="str">
        <f ca="1">IFERROR(VLOOKUP(A67,Dados!$A$3:$Z$26,MATCH(E$5,Dados!$A$2:$BC$2,0),FALSE),"")</f>
        <v/>
      </c>
      <c r="F67" s="94"/>
    </row>
    <row r="68" spans="1:6" x14ac:dyDescent="0.25">
      <c r="A68" s="19" t="str">
        <f t="shared" ca="1" si="0"/>
        <v/>
      </c>
      <c r="B68" s="38" t="str">
        <f ca="1">IFERROR(VLOOKUP(A68,Dados!$A$3:$Z$26,MATCH(B$5,Dados!$A$2:$BC$2,0),FALSE),"")</f>
        <v/>
      </c>
      <c r="C68" s="38" t="str">
        <f ca="1">IFERROR(VLOOKUP(A68,Dados!$A$3:$Z$26,MATCH(C$5,Dados!$A$2:$BC$2,0),FALSE),"")</f>
        <v/>
      </c>
      <c r="D68" s="36" t="str">
        <f ca="1">IFERROR(VLOOKUP(A68,Dados!$A$3:$Z$26,MATCH(D$5,Dados!$A$2:$BC$2,0),FALSE),"")</f>
        <v/>
      </c>
      <c r="E68" s="36" t="str">
        <f ca="1">IFERROR(VLOOKUP(A68,Dados!$A$3:$Z$26,MATCH(E$5,Dados!$A$2:$BC$2,0),FALSE),"")</f>
        <v/>
      </c>
      <c r="F68" s="94"/>
    </row>
    <row r="69" spans="1:6" x14ac:dyDescent="0.25">
      <c r="A69" s="19" t="str">
        <f t="shared" ca="1" si="0"/>
        <v/>
      </c>
      <c r="B69" s="38" t="str">
        <f ca="1">IFERROR(VLOOKUP(A69,Dados!$A$3:$Z$26,MATCH(B$5,Dados!$A$2:$BC$2,0),FALSE),"")</f>
        <v/>
      </c>
      <c r="C69" s="38" t="str">
        <f ca="1">IFERROR(VLOOKUP(A69,Dados!$A$3:$Z$26,MATCH(C$5,Dados!$A$2:$BC$2,0),FALSE),"")</f>
        <v/>
      </c>
      <c r="D69" s="36" t="str">
        <f ca="1">IFERROR(VLOOKUP(A69,Dados!$A$3:$Z$26,MATCH(D$5,Dados!$A$2:$BC$2,0),FALSE),"")</f>
        <v/>
      </c>
      <c r="E69" s="36" t="str">
        <f ca="1">IFERROR(VLOOKUP(A69,Dados!$A$3:$Z$26,MATCH(E$5,Dados!$A$2:$BC$2,0),FALSE),"")</f>
        <v/>
      </c>
      <c r="F69" s="94"/>
    </row>
    <row r="70" spans="1:6" x14ac:dyDescent="0.25">
      <c r="A70" s="19" t="str">
        <f t="shared" ca="1" si="0"/>
        <v/>
      </c>
      <c r="B70" s="38" t="str">
        <f ca="1">IFERROR(VLOOKUP(A70,Dados!$A$3:$Z$26,MATCH(B$5,Dados!$A$2:$BC$2,0),FALSE),"")</f>
        <v/>
      </c>
      <c r="C70" s="38" t="str">
        <f ca="1">IFERROR(VLOOKUP(A70,Dados!$A$3:$Z$26,MATCH(C$5,Dados!$A$2:$BC$2,0),FALSE),"")</f>
        <v/>
      </c>
      <c r="D70" s="36" t="str">
        <f ca="1">IFERROR(VLOOKUP(A70,Dados!$A$3:$Z$26,MATCH(D$5,Dados!$A$2:$BC$2,0),FALSE),"")</f>
        <v/>
      </c>
      <c r="E70" s="36" t="str">
        <f ca="1">IFERROR(VLOOKUP(A70,Dados!$A$3:$Z$26,MATCH(E$5,Dados!$A$2:$BC$2,0),FALSE),"")</f>
        <v/>
      </c>
      <c r="F70" s="94"/>
    </row>
    <row r="71" spans="1:6" x14ac:dyDescent="0.25">
      <c r="A71" s="19" t="str">
        <f t="shared" ca="1" si="0"/>
        <v/>
      </c>
      <c r="B71" s="38" t="str">
        <f ca="1">IFERROR(VLOOKUP(A71,Dados!$A$3:$Z$26,MATCH(B$5,Dados!$A$2:$BC$2,0),FALSE),"")</f>
        <v/>
      </c>
      <c r="C71" s="38" t="str">
        <f ca="1">IFERROR(VLOOKUP(A71,Dados!$A$3:$Z$26,MATCH(C$5,Dados!$A$2:$BC$2,0),FALSE),"")</f>
        <v/>
      </c>
      <c r="D71" s="36" t="str">
        <f ca="1">IFERROR(VLOOKUP(A71,Dados!$A$3:$Z$26,MATCH(D$5,Dados!$A$2:$BC$2,0),FALSE),"")</f>
        <v/>
      </c>
      <c r="E71" s="36" t="str">
        <f ca="1">IFERROR(VLOOKUP(A71,Dados!$A$3:$Z$26,MATCH(E$5,Dados!$A$2:$BC$2,0),FALSE),"")</f>
        <v/>
      </c>
      <c r="F71" s="94"/>
    </row>
    <row r="72" spans="1:6" x14ac:dyDescent="0.25">
      <c r="A72" s="19" t="str">
        <f t="shared" ref="A72:A104" ca="1" si="2">IFERROR(IF((A71+1)&gt;MIN($B$4:$D$4),"",(A71+1)),"")</f>
        <v/>
      </c>
      <c r="B72" s="38" t="str">
        <f ca="1">IFERROR(VLOOKUP(A72,Dados!$A$3:$Z$26,MATCH(B$5,Dados!$A$2:$BC$2,0),FALSE),"")</f>
        <v/>
      </c>
      <c r="C72" s="38" t="str">
        <f ca="1">IFERROR(VLOOKUP(A72,Dados!$A$3:$Z$26,MATCH(C$5,Dados!$A$2:$BC$2,0),FALSE),"")</f>
        <v/>
      </c>
      <c r="D72" s="36" t="str">
        <f ca="1">IFERROR(VLOOKUP(A72,Dados!$A$3:$Z$26,MATCH(D$5,Dados!$A$2:$BC$2,0),FALSE),"")</f>
        <v/>
      </c>
      <c r="E72" s="36" t="str">
        <f ca="1">IFERROR(VLOOKUP(A72,Dados!$A$3:$Z$26,MATCH(E$5,Dados!$A$2:$BC$2,0),FALSE),"")</f>
        <v/>
      </c>
      <c r="F72" s="94"/>
    </row>
    <row r="73" spans="1:6" x14ac:dyDescent="0.25">
      <c r="A73" s="19" t="str">
        <f t="shared" ca="1" si="2"/>
        <v/>
      </c>
      <c r="B73" s="38" t="str">
        <f ca="1">IFERROR(VLOOKUP(A73,Dados!$A$3:$Z$26,MATCH(B$5,Dados!$A$2:$BC$2,0),FALSE),"")</f>
        <v/>
      </c>
      <c r="C73" s="38" t="str">
        <f ca="1">IFERROR(VLOOKUP(A73,Dados!$A$3:$Z$26,MATCH(C$5,Dados!$A$2:$BC$2,0),FALSE),"")</f>
        <v/>
      </c>
      <c r="D73" s="36" t="str">
        <f ca="1">IFERROR(VLOOKUP(A73,Dados!$A$3:$Z$26,MATCH(D$5,Dados!$A$2:$BC$2,0),FALSE),"")</f>
        <v/>
      </c>
      <c r="E73" s="36" t="str">
        <f ca="1">IFERROR(VLOOKUP(A73,Dados!$A$3:$Z$26,MATCH(E$5,Dados!$A$2:$BC$2,0),FALSE),"")</f>
        <v/>
      </c>
      <c r="F73" s="94"/>
    </row>
    <row r="74" spans="1:6" x14ac:dyDescent="0.25">
      <c r="A74" s="19" t="str">
        <f t="shared" ca="1" si="2"/>
        <v/>
      </c>
      <c r="B74" s="38" t="str">
        <f ca="1">IFERROR(VLOOKUP(A74,Dados!$A$3:$Z$26,MATCH(B$5,Dados!$A$2:$BC$2,0),FALSE),"")</f>
        <v/>
      </c>
      <c r="C74" s="38" t="str">
        <f ca="1">IFERROR(VLOOKUP(A74,Dados!$A$3:$Z$26,MATCH(C$5,Dados!$A$2:$BC$2,0),FALSE),"")</f>
        <v/>
      </c>
      <c r="D74" s="36" t="str">
        <f ca="1">IFERROR(VLOOKUP(A74,Dados!$A$3:$Z$26,MATCH(D$5,Dados!$A$2:$BC$2,0),FALSE),"")</f>
        <v/>
      </c>
      <c r="E74" s="36" t="str">
        <f ca="1">IFERROR(VLOOKUP(A74,Dados!$A$3:$Z$26,MATCH(E$5,Dados!$A$2:$BC$2,0),FALSE),"")</f>
        <v/>
      </c>
      <c r="F74" s="94"/>
    </row>
    <row r="75" spans="1:6" x14ac:dyDescent="0.25">
      <c r="A75" s="19" t="str">
        <f t="shared" ca="1" si="2"/>
        <v/>
      </c>
      <c r="B75" s="38" t="str">
        <f ca="1">IFERROR(VLOOKUP(A75,Dados!$A$3:$Z$26,MATCH(B$5,Dados!$A$2:$BC$2,0),FALSE),"")</f>
        <v/>
      </c>
      <c r="C75" s="38" t="str">
        <f ca="1">IFERROR(VLOOKUP(A75,Dados!$A$3:$Z$26,MATCH(C$5,Dados!$A$2:$BC$2,0),FALSE),"")</f>
        <v/>
      </c>
      <c r="D75" s="36" t="str">
        <f ca="1">IFERROR(VLOOKUP(A75,Dados!$A$3:$Z$26,MATCH(D$5,Dados!$A$2:$BC$2,0),FALSE),"")</f>
        <v/>
      </c>
      <c r="E75" s="36" t="str">
        <f ca="1">IFERROR(VLOOKUP(A75,Dados!$A$3:$Z$26,MATCH(E$5,Dados!$A$2:$BC$2,0),FALSE),"")</f>
        <v/>
      </c>
      <c r="F75" s="94"/>
    </row>
    <row r="76" spans="1:6" x14ac:dyDescent="0.25">
      <c r="A76" s="19" t="str">
        <f t="shared" ca="1" si="2"/>
        <v/>
      </c>
      <c r="B76" s="38" t="str">
        <f ca="1">IFERROR(VLOOKUP(A76,Dados!$A$3:$Z$26,MATCH(B$5,Dados!$A$2:$BC$2,0),FALSE),"")</f>
        <v/>
      </c>
      <c r="C76" s="38" t="str">
        <f ca="1">IFERROR(VLOOKUP(A76,Dados!$A$3:$Z$26,MATCH(C$5,Dados!$A$2:$BC$2,0),FALSE),"")</f>
        <v/>
      </c>
      <c r="D76" s="36" t="str">
        <f ca="1">IFERROR(VLOOKUP(A76,Dados!$A$3:$Z$26,MATCH(D$5,Dados!$A$2:$BC$2,0),FALSE),"")</f>
        <v/>
      </c>
      <c r="E76" s="36" t="str">
        <f ca="1">IFERROR(VLOOKUP(A76,Dados!$A$3:$Z$26,MATCH(E$5,Dados!$A$2:$BC$2,0),FALSE),"")</f>
        <v/>
      </c>
      <c r="F76" s="94"/>
    </row>
    <row r="77" spans="1:6" x14ac:dyDescent="0.25">
      <c r="A77" s="19" t="str">
        <f t="shared" ca="1" si="2"/>
        <v/>
      </c>
      <c r="B77" s="38" t="str">
        <f ca="1">IFERROR(VLOOKUP(A77,Dados!$A$3:$Z$26,MATCH(B$5,Dados!$A$2:$BC$2,0),FALSE),"")</f>
        <v/>
      </c>
      <c r="C77" s="38" t="str">
        <f ca="1">IFERROR(VLOOKUP(A77,Dados!$A$3:$Z$26,MATCH(C$5,Dados!$A$2:$BC$2,0),FALSE),"")</f>
        <v/>
      </c>
      <c r="D77" s="36" t="str">
        <f ca="1">IFERROR(VLOOKUP(A77,Dados!$A$3:$Z$26,MATCH(D$5,Dados!$A$2:$BC$2,0),FALSE),"")</f>
        <v/>
      </c>
      <c r="E77" s="36" t="str">
        <f ca="1">IFERROR(VLOOKUP(A77,Dados!$A$3:$Z$26,MATCH(E$5,Dados!$A$2:$BC$2,0),FALSE),"")</f>
        <v/>
      </c>
      <c r="F77" s="94"/>
    </row>
    <row r="78" spans="1:6" x14ac:dyDescent="0.25">
      <c r="A78" s="19" t="str">
        <f t="shared" ca="1" si="2"/>
        <v/>
      </c>
      <c r="B78" s="38" t="str">
        <f ca="1">IFERROR(VLOOKUP(A78,Dados!$A$3:$Z$26,MATCH(B$5,Dados!$A$2:$BC$2,0),FALSE),"")</f>
        <v/>
      </c>
      <c r="C78" s="38" t="str">
        <f ca="1">IFERROR(VLOOKUP(A78,Dados!$A$3:$Z$26,MATCH(C$5,Dados!$A$2:$BC$2,0),FALSE),"")</f>
        <v/>
      </c>
      <c r="D78" s="36" t="str">
        <f ca="1">IFERROR(VLOOKUP(A78,Dados!$A$3:$Z$26,MATCH(D$5,Dados!$A$2:$BC$2,0),FALSE),"")</f>
        <v/>
      </c>
      <c r="E78" s="36" t="str">
        <f ca="1">IFERROR(VLOOKUP(A78,Dados!$A$3:$Z$26,MATCH(E$5,Dados!$A$2:$BC$2,0),FALSE),"")</f>
        <v/>
      </c>
      <c r="F78" s="94"/>
    </row>
    <row r="79" spans="1:6" x14ac:dyDescent="0.25">
      <c r="A79" s="19" t="str">
        <f t="shared" ca="1" si="2"/>
        <v/>
      </c>
      <c r="B79" s="38" t="str">
        <f ca="1">IFERROR(VLOOKUP(A79,Dados!$A$3:$Z$26,MATCH(B$5,Dados!$A$2:$BC$2,0),FALSE),"")</f>
        <v/>
      </c>
      <c r="C79" s="38" t="str">
        <f ca="1">IFERROR(VLOOKUP(A79,Dados!$A$3:$Z$26,MATCH(C$5,Dados!$A$2:$BC$2,0),FALSE),"")</f>
        <v/>
      </c>
      <c r="D79" s="36" t="str">
        <f ca="1">IFERROR(VLOOKUP(A79,Dados!$A$3:$Z$26,MATCH(D$5,Dados!$A$2:$BC$2,0),FALSE),"")</f>
        <v/>
      </c>
      <c r="E79" s="36" t="str">
        <f ca="1">IFERROR(VLOOKUP(A79,Dados!$A$3:$Z$26,MATCH(E$5,Dados!$A$2:$BC$2,0),FALSE),"")</f>
        <v/>
      </c>
      <c r="F79" s="94"/>
    </row>
    <row r="80" spans="1:6" x14ac:dyDescent="0.25">
      <c r="A80" s="19" t="str">
        <f t="shared" ca="1" si="2"/>
        <v/>
      </c>
      <c r="B80" s="38" t="str">
        <f ca="1">IFERROR(VLOOKUP(A80,Dados!$A$3:$Z$26,MATCH(B$5,Dados!$A$2:$BC$2,0),FALSE),"")</f>
        <v/>
      </c>
      <c r="C80" s="38" t="str">
        <f ca="1">IFERROR(VLOOKUP(A80,Dados!$A$3:$Z$26,MATCH(C$5,Dados!$A$2:$BC$2,0),FALSE),"")</f>
        <v/>
      </c>
      <c r="D80" s="36" t="str">
        <f ca="1">IFERROR(VLOOKUP(A80,Dados!$A$3:$Z$26,MATCH(D$5,Dados!$A$2:$BC$2,0),FALSE),"")</f>
        <v/>
      </c>
      <c r="E80" s="36" t="str">
        <f ca="1">IFERROR(VLOOKUP(A80,Dados!$A$3:$Z$26,MATCH(E$5,Dados!$A$2:$BC$2,0),FALSE),"")</f>
        <v/>
      </c>
      <c r="F80" s="94"/>
    </row>
    <row r="81" spans="1:6" x14ac:dyDescent="0.25">
      <c r="A81" s="19" t="str">
        <f t="shared" ca="1" si="2"/>
        <v/>
      </c>
      <c r="B81" s="38" t="str">
        <f ca="1">IFERROR(VLOOKUP(A81,Dados!$A$3:$Z$26,MATCH(B$5,Dados!$A$2:$BC$2,0),FALSE),"")</f>
        <v/>
      </c>
      <c r="C81" s="38" t="str">
        <f ca="1">IFERROR(VLOOKUP(A81,Dados!$A$3:$Z$26,MATCH(C$5,Dados!$A$2:$BC$2,0),FALSE),"")</f>
        <v/>
      </c>
      <c r="D81" s="36" t="str">
        <f ca="1">IFERROR(VLOOKUP(A81,Dados!$A$3:$Z$26,MATCH(D$5,Dados!$A$2:$BC$2,0),FALSE),"")</f>
        <v/>
      </c>
      <c r="E81" s="36" t="str">
        <f ca="1">IFERROR(VLOOKUP(A81,Dados!$A$3:$Z$26,MATCH(E$5,Dados!$A$2:$BC$2,0),FALSE),"")</f>
        <v/>
      </c>
      <c r="F81" s="94"/>
    </row>
    <row r="82" spans="1:6" x14ac:dyDescent="0.25">
      <c r="A82" s="19" t="str">
        <f t="shared" ca="1" si="2"/>
        <v/>
      </c>
      <c r="B82" s="38" t="str">
        <f ca="1">IFERROR(VLOOKUP(A82,Dados!$A$3:$Z$26,MATCH(B$5,Dados!$A$2:$BC$2,0),FALSE),"")</f>
        <v/>
      </c>
      <c r="C82" s="38" t="str">
        <f ca="1">IFERROR(VLOOKUP(A82,Dados!$A$3:$Z$26,MATCH(C$5,Dados!$A$2:$BC$2,0),FALSE),"")</f>
        <v/>
      </c>
      <c r="D82" s="36" t="str">
        <f ca="1">IFERROR(VLOOKUP(A82,Dados!$A$3:$Z$26,MATCH(D$5,Dados!$A$2:$BC$2,0),FALSE),"")</f>
        <v/>
      </c>
      <c r="E82" s="36" t="str">
        <f ca="1">IFERROR(VLOOKUP(A82,Dados!$A$3:$Z$26,MATCH(E$5,Dados!$A$2:$BC$2,0),FALSE),"")</f>
        <v/>
      </c>
      <c r="F82" s="94"/>
    </row>
    <row r="83" spans="1:6" x14ac:dyDescent="0.25">
      <c r="A83" s="19" t="str">
        <f t="shared" ca="1" si="2"/>
        <v/>
      </c>
      <c r="B83" s="38" t="str">
        <f ca="1">IFERROR(VLOOKUP(A83,Dados!$A$3:$Z$26,MATCH(B$5,Dados!$A$2:$BC$2,0),FALSE),"")</f>
        <v/>
      </c>
      <c r="C83" s="38" t="str">
        <f ca="1">IFERROR(VLOOKUP(A83,Dados!$A$3:$Z$26,MATCH(C$5,Dados!$A$2:$BC$2,0),FALSE),"")</f>
        <v/>
      </c>
      <c r="D83" s="36" t="str">
        <f ca="1">IFERROR(VLOOKUP(A83,Dados!$A$3:$Z$26,MATCH(D$5,Dados!$A$2:$BC$2,0),FALSE),"")</f>
        <v/>
      </c>
      <c r="E83" s="36" t="str">
        <f ca="1">IFERROR(VLOOKUP(A83,Dados!$A$3:$Z$26,MATCH(E$5,Dados!$A$2:$BC$2,0),FALSE),"")</f>
        <v/>
      </c>
      <c r="F83" s="94"/>
    </row>
    <row r="84" spans="1:6" x14ac:dyDescent="0.25">
      <c r="A84" s="19" t="str">
        <f t="shared" ca="1" si="2"/>
        <v/>
      </c>
      <c r="B84" s="38" t="str">
        <f ca="1">IFERROR(VLOOKUP(A84,Dados!$A$3:$Z$26,MATCH(B$5,Dados!$A$2:$BC$2,0),FALSE),"")</f>
        <v/>
      </c>
      <c r="C84" s="38" t="str">
        <f ca="1">IFERROR(VLOOKUP(A84,Dados!$A$3:$Z$26,MATCH(C$5,Dados!$A$2:$BC$2,0),FALSE),"")</f>
        <v/>
      </c>
      <c r="D84" s="36" t="str">
        <f ca="1">IFERROR(VLOOKUP(A84,Dados!$A$3:$Z$26,MATCH(D$5,Dados!$A$2:$BC$2,0),FALSE),"")</f>
        <v/>
      </c>
      <c r="E84" s="36" t="str">
        <f ca="1">IFERROR(VLOOKUP(A84,Dados!$A$3:$Z$26,MATCH(E$5,Dados!$A$2:$BC$2,0),FALSE),"")</f>
        <v/>
      </c>
      <c r="F84" s="94"/>
    </row>
    <row r="85" spans="1:6" x14ac:dyDescent="0.25">
      <c r="A85" s="19" t="str">
        <f t="shared" ca="1" si="2"/>
        <v/>
      </c>
      <c r="B85" s="38" t="str">
        <f ca="1">IFERROR(VLOOKUP(A85,Dados!$A$3:$Z$26,MATCH(B$5,Dados!$A$2:$BC$2,0),FALSE),"")</f>
        <v/>
      </c>
      <c r="C85" s="38" t="str">
        <f ca="1">IFERROR(VLOOKUP(A85,Dados!$A$3:$Z$26,MATCH(C$5,Dados!$A$2:$BC$2,0),FALSE),"")</f>
        <v/>
      </c>
      <c r="D85" s="36" t="str">
        <f ca="1">IFERROR(VLOOKUP(A85,Dados!$A$3:$Z$26,MATCH(D$5,Dados!$A$2:$BC$2,0),FALSE),"")</f>
        <v/>
      </c>
      <c r="E85" s="36" t="str">
        <f ca="1">IFERROR(VLOOKUP(A85,Dados!$A$3:$Z$26,MATCH(E$5,Dados!$A$2:$BC$2,0),FALSE),"")</f>
        <v/>
      </c>
      <c r="F85" s="94"/>
    </row>
    <row r="86" spans="1:6" x14ac:dyDescent="0.25">
      <c r="A86" s="19" t="str">
        <f t="shared" ca="1" si="2"/>
        <v/>
      </c>
      <c r="B86" s="38" t="str">
        <f ca="1">IFERROR(VLOOKUP(A86,Dados!$A$3:$Z$26,MATCH(B$5,Dados!$A$2:$BC$2,0),FALSE),"")</f>
        <v/>
      </c>
      <c r="C86" s="38" t="str">
        <f ca="1">IFERROR(VLOOKUP(A86,Dados!$A$3:$Z$26,MATCH(C$5,Dados!$A$2:$BC$2,0),FALSE),"")</f>
        <v/>
      </c>
      <c r="D86" s="36" t="str">
        <f ca="1">IFERROR(VLOOKUP(A86,Dados!$A$3:$Z$26,MATCH(D$5,Dados!$A$2:$BC$2,0),FALSE),"")</f>
        <v/>
      </c>
      <c r="E86" s="36" t="str">
        <f ca="1">IFERROR(VLOOKUP(A86,Dados!$A$3:$Z$26,MATCH(E$5,Dados!$A$2:$BC$2,0),FALSE),"")</f>
        <v/>
      </c>
      <c r="F86" s="94"/>
    </row>
    <row r="87" spans="1:6" x14ac:dyDescent="0.25">
      <c r="A87" s="19" t="str">
        <f t="shared" ca="1" si="2"/>
        <v/>
      </c>
      <c r="B87" s="38" t="str">
        <f ca="1">IFERROR(VLOOKUP(A87,Dados!$A$3:$Z$26,MATCH(B$5,Dados!$A$2:$BC$2,0),FALSE),"")</f>
        <v/>
      </c>
      <c r="C87" s="38" t="str">
        <f ca="1">IFERROR(VLOOKUP(A87,Dados!$A$3:$Z$26,MATCH(C$5,Dados!$A$2:$BC$2,0),FALSE),"")</f>
        <v/>
      </c>
      <c r="D87" s="36" t="str">
        <f ca="1">IFERROR(VLOOKUP(A87,Dados!$A$3:$Z$26,MATCH(D$5,Dados!$A$2:$BC$2,0),FALSE),"")</f>
        <v/>
      </c>
      <c r="E87" s="36" t="str">
        <f ca="1">IFERROR(VLOOKUP(A87,Dados!$A$3:$Z$26,MATCH(E$5,Dados!$A$2:$BC$2,0),FALSE),"")</f>
        <v/>
      </c>
      <c r="F87" s="94"/>
    </row>
    <row r="88" spans="1:6" x14ac:dyDescent="0.25">
      <c r="A88" s="19" t="str">
        <f t="shared" ca="1" si="2"/>
        <v/>
      </c>
      <c r="B88" s="38" t="str">
        <f ca="1">IFERROR(VLOOKUP(A88,Dados!$A$3:$Z$26,MATCH(B$5,Dados!$A$2:$BC$2,0),FALSE),"")</f>
        <v/>
      </c>
      <c r="C88" s="38" t="str">
        <f ca="1">IFERROR(VLOOKUP(A88,Dados!$A$3:$Z$26,MATCH(C$5,Dados!$A$2:$BC$2,0),FALSE),"")</f>
        <v/>
      </c>
      <c r="D88" s="36" t="str">
        <f ca="1">IFERROR(VLOOKUP(A88,Dados!$A$3:$Z$26,MATCH(D$5,Dados!$A$2:$BC$2,0),FALSE),"")</f>
        <v/>
      </c>
      <c r="E88" s="36" t="str">
        <f ca="1">IFERROR(VLOOKUP(A88,Dados!$A$3:$Z$26,MATCH(E$5,Dados!$A$2:$BC$2,0),FALSE),"")</f>
        <v/>
      </c>
      <c r="F88" s="94"/>
    </row>
    <row r="89" spans="1:6" x14ac:dyDescent="0.25">
      <c r="A89" s="19" t="str">
        <f t="shared" ca="1" si="2"/>
        <v/>
      </c>
      <c r="B89" s="38" t="str">
        <f ca="1">IFERROR(VLOOKUP(A89,Dados!$A$3:$Z$26,MATCH(B$5,Dados!$A$2:$BC$2,0),FALSE),"")</f>
        <v/>
      </c>
      <c r="C89" s="38" t="str">
        <f ca="1">IFERROR(VLOOKUP(A89,Dados!$A$3:$Z$26,MATCH(C$5,Dados!$A$2:$BC$2,0),FALSE),"")</f>
        <v/>
      </c>
      <c r="D89" s="36" t="str">
        <f ca="1">IFERROR(VLOOKUP(A89,Dados!$A$3:$Z$26,MATCH(D$5,Dados!$A$2:$BC$2,0),FALSE),"")</f>
        <v/>
      </c>
      <c r="E89" s="36" t="str">
        <f ca="1">IFERROR(VLOOKUP(A89,Dados!$A$3:$Z$26,MATCH(E$5,Dados!$A$2:$BC$2,0),FALSE),"")</f>
        <v/>
      </c>
      <c r="F89" s="94"/>
    </row>
    <row r="90" spans="1:6" x14ac:dyDescent="0.25">
      <c r="A90" s="19" t="str">
        <f t="shared" ca="1" si="2"/>
        <v/>
      </c>
      <c r="B90" s="38" t="str">
        <f ca="1">IFERROR(VLOOKUP(A90,Dados!$A$3:$Z$26,MATCH(B$5,Dados!$A$2:$BC$2,0),FALSE),"")</f>
        <v/>
      </c>
      <c r="C90" s="38" t="str">
        <f ca="1">IFERROR(VLOOKUP(A90,Dados!$A$3:$Z$26,MATCH(C$5,Dados!$A$2:$BC$2,0),FALSE),"")</f>
        <v/>
      </c>
      <c r="D90" s="36" t="str">
        <f ca="1">IFERROR(VLOOKUP(A90,Dados!$A$3:$Z$26,MATCH(D$5,Dados!$A$2:$BC$2,0),FALSE),"")</f>
        <v/>
      </c>
      <c r="E90" s="36" t="str">
        <f ca="1">IFERROR(VLOOKUP(A90,Dados!$A$3:$Z$26,MATCH(E$5,Dados!$A$2:$BC$2,0),FALSE),"")</f>
        <v/>
      </c>
      <c r="F90" s="94"/>
    </row>
    <row r="91" spans="1:6" x14ac:dyDescent="0.25">
      <c r="A91" s="19" t="str">
        <f t="shared" ca="1" si="2"/>
        <v/>
      </c>
      <c r="B91" s="38" t="str">
        <f ca="1">IFERROR(VLOOKUP(A91,Dados!$A$3:$Z$26,MATCH(B$5,Dados!$A$2:$BC$2,0),FALSE),"")</f>
        <v/>
      </c>
      <c r="C91" s="38" t="str">
        <f ca="1">IFERROR(VLOOKUP(A91,Dados!$A$3:$Z$26,MATCH(C$5,Dados!$A$2:$BC$2,0),FALSE),"")</f>
        <v/>
      </c>
      <c r="D91" s="36" t="str">
        <f ca="1">IFERROR(VLOOKUP(A91,Dados!$A$3:$Z$26,MATCH(D$5,Dados!$A$2:$BC$2,0),FALSE),"")</f>
        <v/>
      </c>
      <c r="E91" s="36" t="str">
        <f ca="1">IFERROR(VLOOKUP(A91,Dados!$A$3:$Z$26,MATCH(E$5,Dados!$A$2:$BC$2,0),FALSE),"")</f>
        <v/>
      </c>
      <c r="F91" s="94"/>
    </row>
    <row r="92" spans="1:6" x14ac:dyDescent="0.25">
      <c r="A92" s="19" t="str">
        <f t="shared" ca="1" si="2"/>
        <v/>
      </c>
      <c r="B92" s="38" t="str">
        <f ca="1">IFERROR(VLOOKUP(A92,Dados!$A$3:$Z$26,MATCH(B$5,Dados!$A$2:$BC$2,0),FALSE),"")</f>
        <v/>
      </c>
      <c r="C92" s="38" t="str">
        <f ca="1">IFERROR(VLOOKUP(A92,Dados!$A$3:$Z$26,MATCH(C$5,Dados!$A$2:$BC$2,0),FALSE),"")</f>
        <v/>
      </c>
      <c r="D92" s="36" t="str">
        <f ca="1">IFERROR(VLOOKUP(A92,Dados!$A$3:$Z$26,MATCH(D$5,Dados!$A$2:$BC$2,0),FALSE),"")</f>
        <v/>
      </c>
      <c r="E92" s="36" t="str">
        <f ca="1">IFERROR(VLOOKUP(A92,Dados!$A$3:$Z$26,MATCH(E$5,Dados!$A$2:$BC$2,0),FALSE),"")</f>
        <v/>
      </c>
      <c r="F92" s="94"/>
    </row>
    <row r="93" spans="1:6" x14ac:dyDescent="0.25">
      <c r="A93" s="19" t="str">
        <f t="shared" ca="1" si="2"/>
        <v/>
      </c>
      <c r="B93" s="38" t="str">
        <f ca="1">IFERROR(VLOOKUP(A93,Dados!$A$3:$Z$26,MATCH(B$5,Dados!$A$2:$BC$2,0),FALSE),"")</f>
        <v/>
      </c>
      <c r="C93" s="38" t="str">
        <f ca="1">IFERROR(VLOOKUP(A93,Dados!$A$3:$Z$26,MATCH(C$5,Dados!$A$2:$BC$2,0),FALSE),"")</f>
        <v/>
      </c>
      <c r="D93" s="36" t="str">
        <f ca="1">IFERROR(VLOOKUP(A93,Dados!$A$3:$Z$26,MATCH(D$5,Dados!$A$2:$BC$2,0),FALSE),"")</f>
        <v/>
      </c>
      <c r="E93" s="36" t="str">
        <f ca="1">IFERROR(VLOOKUP(A93,Dados!$A$3:$Z$26,MATCH(E$5,Dados!$A$2:$BC$2,0),FALSE),"")</f>
        <v/>
      </c>
      <c r="F93" s="94"/>
    </row>
    <row r="94" spans="1:6" x14ac:dyDescent="0.25">
      <c r="A94" s="19" t="str">
        <f t="shared" ca="1" si="2"/>
        <v/>
      </c>
      <c r="B94" s="38" t="str">
        <f ca="1">IFERROR(VLOOKUP(A94,Dados!$A$3:$Z$26,MATCH(B$5,Dados!$A$2:$BC$2,0),FALSE),"")</f>
        <v/>
      </c>
      <c r="C94" s="38" t="str">
        <f ca="1">IFERROR(VLOOKUP(A94,Dados!$A$3:$Z$26,MATCH(C$5,Dados!$A$2:$BC$2,0),FALSE),"")</f>
        <v/>
      </c>
      <c r="D94" s="36" t="str">
        <f ca="1">IFERROR(VLOOKUP(A94,Dados!$A$3:$Z$26,MATCH(D$5,Dados!$A$2:$BC$2,0),FALSE),"")</f>
        <v/>
      </c>
      <c r="E94" s="36" t="str">
        <f ca="1">IFERROR(VLOOKUP(A94,Dados!$A$3:$Z$26,MATCH(E$5,Dados!$A$2:$BC$2,0),FALSE),"")</f>
        <v/>
      </c>
      <c r="F94" s="94"/>
    </row>
    <row r="95" spans="1:6" x14ac:dyDescent="0.25">
      <c r="A95" s="19" t="str">
        <f t="shared" ca="1" si="2"/>
        <v/>
      </c>
      <c r="B95" s="38" t="str">
        <f ca="1">IFERROR(VLOOKUP(A95,Dados!$A$3:$Z$26,MATCH(B$5,Dados!$A$2:$BC$2,0),FALSE),"")</f>
        <v/>
      </c>
      <c r="C95" s="38" t="str">
        <f ca="1">IFERROR(VLOOKUP(A95,Dados!$A$3:$Z$26,MATCH(C$5,Dados!$A$2:$BC$2,0),FALSE),"")</f>
        <v/>
      </c>
      <c r="D95" s="36" t="str">
        <f ca="1">IFERROR(VLOOKUP(A95,Dados!$A$3:$Z$26,MATCH(D$5,Dados!$A$2:$BC$2,0),FALSE),"")</f>
        <v/>
      </c>
      <c r="E95" s="36" t="str">
        <f ca="1">IFERROR(VLOOKUP(A95,Dados!$A$3:$Z$26,MATCH(E$5,Dados!$A$2:$BC$2,0),FALSE),"")</f>
        <v/>
      </c>
      <c r="F95" s="94"/>
    </row>
    <row r="96" spans="1:6" x14ac:dyDescent="0.25">
      <c r="A96" s="19" t="str">
        <f t="shared" ca="1" si="2"/>
        <v/>
      </c>
      <c r="B96" s="38" t="str">
        <f ca="1">IFERROR(VLOOKUP(A96,Dados!$A$3:$Z$26,MATCH(B$5,Dados!$A$2:$BC$2,0),FALSE),"")</f>
        <v/>
      </c>
      <c r="C96" s="38" t="str">
        <f ca="1">IFERROR(VLOOKUP(A96,Dados!$A$3:$Z$26,MATCH(C$5,Dados!$A$2:$BC$2,0),FALSE),"")</f>
        <v/>
      </c>
      <c r="D96" s="36" t="str">
        <f ca="1">IFERROR(VLOOKUP(A96,Dados!$A$3:$Z$26,MATCH(D$5,Dados!$A$2:$BC$2,0),FALSE),"")</f>
        <v/>
      </c>
      <c r="E96" s="36" t="str">
        <f ca="1">IFERROR(VLOOKUP(A96,Dados!$A$3:$Z$26,MATCH(E$5,Dados!$A$2:$BC$2,0),FALSE),"")</f>
        <v/>
      </c>
      <c r="F96" s="94"/>
    </row>
    <row r="97" spans="1:6" x14ac:dyDescent="0.25">
      <c r="A97" s="19" t="str">
        <f t="shared" ca="1" si="2"/>
        <v/>
      </c>
      <c r="B97" s="38" t="str">
        <f ca="1">IFERROR(VLOOKUP(A97,Dados!$A$3:$Z$26,MATCH(B$5,Dados!$A$2:$BC$2,0),FALSE),"")</f>
        <v/>
      </c>
      <c r="C97" s="38" t="str">
        <f ca="1">IFERROR(VLOOKUP(A97,Dados!$A$3:$Z$26,MATCH(C$5,Dados!$A$2:$BC$2,0),FALSE),"")</f>
        <v/>
      </c>
      <c r="D97" s="36" t="str">
        <f ca="1">IFERROR(VLOOKUP(A97,Dados!$A$3:$Z$26,MATCH(D$5,Dados!$A$2:$BC$2,0),FALSE),"")</f>
        <v/>
      </c>
      <c r="E97" s="36" t="str">
        <f ca="1">IFERROR(VLOOKUP(A97,Dados!$A$3:$Z$26,MATCH(E$5,Dados!$A$2:$BC$2,0),FALSE),"")</f>
        <v/>
      </c>
      <c r="F97" s="94"/>
    </row>
    <row r="98" spans="1:6" x14ac:dyDescent="0.25">
      <c r="A98" s="19" t="str">
        <f t="shared" ca="1" si="2"/>
        <v/>
      </c>
      <c r="B98" s="38" t="str">
        <f ca="1">IFERROR(VLOOKUP(A98,Dados!$A$3:$Z$26,MATCH(B$5,Dados!$A$2:$BC$2,0),FALSE),"")</f>
        <v/>
      </c>
      <c r="C98" s="38" t="str">
        <f ca="1">IFERROR(VLOOKUP(A98,Dados!$A$3:$Z$26,MATCH(C$5,Dados!$A$2:$BC$2,0),FALSE),"")</f>
        <v/>
      </c>
      <c r="D98" s="36" t="str">
        <f ca="1">IFERROR(VLOOKUP(A98,Dados!$A$3:$Z$26,MATCH(D$5,Dados!$A$2:$BC$2,0),FALSE),"")</f>
        <v/>
      </c>
      <c r="E98" s="36" t="str">
        <f ca="1">IFERROR(VLOOKUP(A98,Dados!$A$3:$Z$26,MATCH(E$5,Dados!$A$2:$BC$2,0),FALSE),"")</f>
        <v/>
      </c>
      <c r="F98" s="94"/>
    </row>
    <row r="99" spans="1:6" x14ac:dyDescent="0.25">
      <c r="A99" s="19" t="str">
        <f t="shared" ca="1" si="2"/>
        <v/>
      </c>
      <c r="B99" s="38" t="str">
        <f ca="1">IFERROR(VLOOKUP(A99,Dados!$A$3:$Z$26,MATCH(B$5,Dados!$A$2:$BC$2,0),FALSE),"")</f>
        <v/>
      </c>
      <c r="C99" s="38" t="str">
        <f ca="1">IFERROR(VLOOKUP(A99,Dados!$A$3:$Z$26,MATCH(C$5,Dados!$A$2:$BC$2,0),FALSE),"")</f>
        <v/>
      </c>
      <c r="D99" s="36" t="str">
        <f ca="1">IFERROR(VLOOKUP(A99,Dados!$A$3:$Z$26,MATCH(D$5,Dados!$A$2:$BC$2,0),FALSE),"")</f>
        <v/>
      </c>
      <c r="E99" s="36" t="str">
        <f ca="1">IFERROR(VLOOKUP(A99,Dados!$A$3:$Z$26,MATCH(E$5,Dados!$A$2:$BC$2,0),FALSE),"")</f>
        <v/>
      </c>
      <c r="F99" s="94"/>
    </row>
    <row r="100" spans="1:6" x14ac:dyDescent="0.25">
      <c r="A100" s="19" t="str">
        <f t="shared" ca="1" si="2"/>
        <v/>
      </c>
      <c r="B100" s="38" t="str">
        <f ca="1">IFERROR(VLOOKUP(A100,Dados!$A$3:$Z$26,MATCH(B$5,Dados!$A$2:$BC$2,0),FALSE),"")</f>
        <v/>
      </c>
      <c r="C100" s="38" t="str">
        <f ca="1">IFERROR(VLOOKUP(A100,Dados!$A$3:$Z$26,MATCH(C$5,Dados!$A$2:$BC$2,0),FALSE),"")</f>
        <v/>
      </c>
      <c r="D100" s="36" t="str">
        <f ca="1">IFERROR(VLOOKUP(A100,Dados!$A$3:$Z$26,MATCH(D$5,Dados!$A$2:$BC$2,0),FALSE),"")</f>
        <v/>
      </c>
      <c r="E100" s="36" t="str">
        <f ca="1">IFERROR(VLOOKUP(A100,Dados!$A$3:$Z$26,MATCH(E$5,Dados!$A$2:$BC$2,0),FALSE),"")</f>
        <v/>
      </c>
      <c r="F100" s="94"/>
    </row>
    <row r="101" spans="1:6" x14ac:dyDescent="0.25">
      <c r="A101" s="19" t="str">
        <f t="shared" ca="1" si="2"/>
        <v/>
      </c>
      <c r="B101" s="38" t="str">
        <f ca="1">IFERROR(VLOOKUP(A101,Dados!$A$3:$Z$26,MATCH(B$5,Dados!$A$2:$BC$2,0),FALSE),"")</f>
        <v/>
      </c>
      <c r="C101" s="38" t="str">
        <f ca="1">IFERROR(VLOOKUP(A101,Dados!$A$3:$Z$26,MATCH(C$5,Dados!$A$2:$BC$2,0),FALSE),"")</f>
        <v/>
      </c>
      <c r="D101" s="36" t="str">
        <f ca="1">IFERROR(VLOOKUP(A101,Dados!$A$3:$Z$26,MATCH(D$5,Dados!$A$2:$BC$2,0),FALSE),"")</f>
        <v/>
      </c>
      <c r="E101" s="36" t="str">
        <f ca="1">IFERROR(VLOOKUP(A101,Dados!$A$3:$Z$26,MATCH(E$5,Dados!$A$2:$BC$2,0),FALSE),"")</f>
        <v/>
      </c>
      <c r="F101" s="94"/>
    </row>
    <row r="102" spans="1:6" x14ac:dyDescent="0.25">
      <c r="A102" s="19" t="str">
        <f t="shared" ca="1" si="2"/>
        <v/>
      </c>
      <c r="B102" s="38" t="str">
        <f ca="1">IFERROR(VLOOKUP(A102,Dados!$A$3:$Z$26,MATCH(B$5,Dados!$A$2:$BC$2,0),FALSE),"")</f>
        <v/>
      </c>
      <c r="C102" s="38" t="str">
        <f ca="1">IFERROR(VLOOKUP(A102,Dados!$A$3:$Z$26,MATCH(C$5,Dados!$A$2:$BC$2,0),FALSE),"")</f>
        <v/>
      </c>
      <c r="D102" s="36" t="str">
        <f ca="1">IFERROR(VLOOKUP(A102,Dados!$A$3:$Z$26,MATCH(D$5,Dados!$A$2:$BC$2,0),FALSE),"")</f>
        <v/>
      </c>
      <c r="E102" s="36" t="str">
        <f ca="1">IFERROR(VLOOKUP(A102,Dados!$A$3:$Z$26,MATCH(E$5,Dados!$A$2:$BC$2,0),FALSE),"")</f>
        <v/>
      </c>
      <c r="F102" s="94"/>
    </row>
    <row r="103" spans="1:6" x14ac:dyDescent="0.25">
      <c r="A103" s="19" t="str">
        <f t="shared" ca="1" si="2"/>
        <v/>
      </c>
      <c r="B103" s="38" t="str">
        <f ca="1">IFERROR(VLOOKUP(A103,Dados!$A$3:$Z$26,MATCH(B$5,Dados!$A$2:$BC$2,0),FALSE),"")</f>
        <v/>
      </c>
      <c r="C103" s="38" t="str">
        <f ca="1">IFERROR(VLOOKUP(A103,Dados!$A$3:$Z$26,MATCH(C$5,Dados!$A$2:$BC$2,0),FALSE),"")</f>
        <v/>
      </c>
      <c r="D103" s="36" t="str">
        <f ca="1">IFERROR(VLOOKUP(A103,Dados!$A$3:$Z$26,MATCH(D$5,Dados!$A$2:$BC$2,0),FALSE),"")</f>
        <v/>
      </c>
      <c r="E103" s="36" t="str">
        <f ca="1">IFERROR(VLOOKUP(A103,Dados!$A$3:$Z$26,MATCH(E$5,Dados!$A$2:$BC$2,0),FALSE),"")</f>
        <v/>
      </c>
      <c r="F103" s="94"/>
    </row>
    <row r="104" spans="1:6" ht="15.75" thickBot="1" x14ac:dyDescent="0.3">
      <c r="A104" s="19" t="str">
        <f t="shared" ca="1" si="2"/>
        <v/>
      </c>
      <c r="B104" s="38" t="str">
        <f ca="1">IFERROR(VLOOKUP(A104,Dados!$A$3:$Z$26,MATCH(B$5,Dados!$A$2:$BC$2,0),FALSE),"")</f>
        <v/>
      </c>
      <c r="C104" s="39" t="str">
        <f ca="1">IFERROR(VLOOKUP(A104,Dados!$A$3:$Z$26,MATCH(C$5,Dados!$A$2:$BC$2,0),FALSE),"")</f>
        <v/>
      </c>
      <c r="D104" s="36" t="str">
        <f ca="1">IFERROR(VLOOKUP(A104,Dados!$A$3:$Z$26,MATCH(D$5,Dados!$A$2:$BC$2,0),FALSE),"")</f>
        <v/>
      </c>
      <c r="E104" s="36" t="str">
        <f ca="1">IFERROR(VLOOKUP(A104,Dados!$A$3:$Z$26,MATCH(E$5,Dados!$A$2:$BC$2,0),FALSE),"")</f>
        <v/>
      </c>
      <c r="F104" s="94"/>
    </row>
  </sheetData>
  <mergeCells count="5">
    <mergeCell ref="G1:I1"/>
    <mergeCell ref="A1:E1"/>
    <mergeCell ref="M6:X7"/>
    <mergeCell ref="M32:X33"/>
    <mergeCell ref="M34:X36"/>
  </mergeCells>
  <pageMargins left="0.511811024" right="0.511811024" top="0.78740157499999996" bottom="0.78740157499999996" header="0.31496062000000002" footer="0.314960620000000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17</vt:i4>
      </vt:variant>
    </vt:vector>
  </HeadingPairs>
  <TitlesOfParts>
    <vt:vector size="17" baseType="lpstr">
      <vt:lpstr>Leia-me</vt:lpstr>
      <vt:lpstr>Resumo</vt:lpstr>
      <vt:lpstr>Pirâmide</vt:lpstr>
      <vt:lpstr>Legenda</vt:lpstr>
      <vt:lpstr>Dados</vt:lpstr>
      <vt:lpstr>Manual</vt:lpstr>
      <vt:lpstr>ga</vt:lpstr>
      <vt:lpstr>gb</vt:lpstr>
      <vt:lpstr>gc</vt:lpstr>
      <vt:lpstr>gd</vt:lpstr>
      <vt:lpstr>ge</vt:lpstr>
      <vt:lpstr>gf</vt:lpstr>
      <vt:lpstr>gg</vt:lpstr>
      <vt:lpstr>MatrizInflacao</vt:lpstr>
      <vt:lpstr>Parametros</vt:lpstr>
      <vt:lpstr>gh</vt:lpstr>
      <vt:lpstr>Fontes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Campos</dc:creator>
  <cp:lastModifiedBy>Lucas Wan Der Maas</cp:lastModifiedBy>
  <dcterms:created xsi:type="dcterms:W3CDTF">2016-01-15T16:32:56Z</dcterms:created>
  <dcterms:modified xsi:type="dcterms:W3CDTF">2016-11-10T13:09:36Z</dcterms:modified>
</cp:coreProperties>
</file>